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5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7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\Dropbox\Covid19\UK\All Cause Deaths v Vaccine Uptake UK\Death Vaccine Efficacy\"/>
    </mc:Choice>
  </mc:AlternateContent>
  <xr:revisionPtr revIDLastSave="0" documentId="13_ncr:1_{C61325E3-CA4C-48E2-9D2B-26D470E5D6B8}" xr6:coauthVersionLast="47" xr6:coauthVersionMax="47" xr10:uidLastSave="{00000000-0000-0000-0000-000000000000}"/>
  <bookViews>
    <workbookView xWindow="-108" yWindow="-108" windowWidth="23256" windowHeight="13176" tabRatio="655" xr2:uid="{8038E770-D8EE-4E75-9380-11D34558586B}"/>
  </bookViews>
  <sheets>
    <sheet name="Efficacy Notes" sheetId="1" r:id="rId1"/>
    <sheet name="18-39 All Cause" sheetId="11" r:id="rId2"/>
    <sheet name="40-49 All Cause" sheetId="10" r:id="rId3"/>
    <sheet name="50-59 All Cause" sheetId="9" r:id="rId4"/>
    <sheet name="60-69 All Cause" sheetId="8" r:id="rId5"/>
    <sheet name="70-79 All Cause" sheetId="7" r:id="rId6"/>
    <sheet name="80+ All-Cause" sheetId="6" r:id="rId7"/>
    <sheet name="OCCAMS RAZOR" sheetId="13" r:id="rId8"/>
  </sheets>
  <externalReferences>
    <externalReference r:id="rId9"/>
  </externalReferences>
  <definedNames>
    <definedName name="POP18to39">'Efficacy Notes'!$Z$1</definedName>
    <definedName name="POP40to49">'Efficacy Notes'!$AG$1</definedName>
    <definedName name="POP50to59">'Efficacy Notes'!$AN$1</definedName>
    <definedName name="POP60to69">'Efficacy Notes'!$AU$1</definedName>
    <definedName name="POP70to79">'Efficacy Notes'!$BB$1</definedName>
    <definedName name="POP80PLUS">'Efficacy Notes'!$BI$1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4" i="1" l="1"/>
  <c r="F113" i="1"/>
  <c r="F112" i="1"/>
  <c r="F111" i="1"/>
  <c r="F110" i="1"/>
  <c r="F109" i="1"/>
  <c r="F108" i="1"/>
  <c r="E114" i="1"/>
  <c r="E113" i="1"/>
  <c r="E112" i="1"/>
  <c r="E111" i="1"/>
  <c r="E110" i="1"/>
  <c r="E109" i="1"/>
  <c r="E108" i="1"/>
  <c r="Z130" i="1"/>
  <c r="M158" i="1" l="1"/>
  <c r="E190" i="1"/>
  <c r="I9" i="13"/>
  <c r="I8" i="13"/>
  <c r="I7" i="13"/>
  <c r="I6" i="13"/>
  <c r="I5" i="13"/>
  <c r="I4" i="13"/>
  <c r="I11" i="13" s="1"/>
  <c r="E9" i="13"/>
  <c r="E8" i="13"/>
  <c r="E11" i="13" s="1"/>
  <c r="E7" i="13"/>
  <c r="E6" i="13"/>
  <c r="E5" i="13"/>
  <c r="E4" i="13"/>
  <c r="G9" i="13"/>
  <c r="D9" i="13" s="1"/>
  <c r="F9" i="13" s="1"/>
  <c r="H9" i="13" s="1"/>
  <c r="J9" i="13" s="1"/>
  <c r="G8" i="13"/>
  <c r="D8" i="13" s="1"/>
  <c r="F8" i="13" s="1"/>
  <c r="H8" i="13" s="1"/>
  <c r="J8" i="13" s="1"/>
  <c r="G7" i="13"/>
  <c r="D7" i="13" s="1"/>
  <c r="F7" i="13" s="1"/>
  <c r="G6" i="13"/>
  <c r="D6" i="13" s="1"/>
  <c r="F6" i="13" s="1"/>
  <c r="H6" i="13" s="1"/>
  <c r="J6" i="13" s="1"/>
  <c r="G5" i="13"/>
  <c r="G4" i="13"/>
  <c r="BK47" i="1"/>
  <c r="BK27" i="1"/>
  <c r="BK8" i="1"/>
  <c r="BK28" i="1" s="1"/>
  <c r="BK48" i="1" s="1"/>
  <c r="BK7" i="1"/>
  <c r="AB47" i="1"/>
  <c r="BK9" i="1"/>
  <c r="BD9" i="1"/>
  <c r="BD47" i="1"/>
  <c r="BD27" i="1"/>
  <c r="BD8" i="1"/>
  <c r="BD28" i="1" s="1"/>
  <c r="BD48" i="1" s="1"/>
  <c r="BD7" i="1"/>
  <c r="AW47" i="1"/>
  <c r="AW27" i="1"/>
  <c r="AW8" i="1"/>
  <c r="AW28" i="1" s="1"/>
  <c r="AW48" i="1" s="1"/>
  <c r="AW7" i="1"/>
  <c r="AP47" i="1"/>
  <c r="AP27" i="1"/>
  <c r="AP8" i="1"/>
  <c r="AP28" i="1" s="1"/>
  <c r="AP48" i="1" s="1"/>
  <c r="AP7" i="1"/>
  <c r="AB27" i="1"/>
  <c r="AB8" i="1"/>
  <c r="AB28" i="1" s="1"/>
  <c r="AB48" i="1" s="1"/>
  <c r="AB7" i="1"/>
  <c r="AB9" i="1"/>
  <c r="Z47" i="1"/>
  <c r="Z27" i="1"/>
  <c r="Z8" i="1"/>
  <c r="Z7" i="1"/>
  <c r="BI74" i="1"/>
  <c r="BB74" i="1"/>
  <c r="AU74" i="1"/>
  <c r="AN74" i="1"/>
  <c r="Z74" i="1"/>
  <c r="Z66" i="1"/>
  <c r="AG74" i="1"/>
  <c r="G11" i="13" l="1"/>
  <c r="D4" i="13"/>
  <c r="H7" i="13"/>
  <c r="J7" i="13" s="1"/>
  <c r="BD29" i="1"/>
  <c r="BK29" i="1"/>
  <c r="AB29" i="1"/>
  <c r="AP29" i="1"/>
  <c r="BL8" i="1"/>
  <c r="AW29" i="1"/>
  <c r="BL7" i="1"/>
  <c r="AC7" i="1"/>
  <c r="BI115" i="1"/>
  <c r="F4" i="13" l="1"/>
  <c r="H4" i="13" s="1"/>
  <c r="L48" i="11"/>
  <c r="K48" i="11"/>
  <c r="M46" i="11"/>
  <c r="L46" i="11"/>
  <c r="L47" i="11" s="1"/>
  <c r="L49" i="11" s="1"/>
  <c r="K46" i="11"/>
  <c r="O41" i="11"/>
  <c r="N41" i="11"/>
  <c r="H41" i="11"/>
  <c r="O40" i="11"/>
  <c r="O42" i="11" s="1"/>
  <c r="P39" i="11"/>
  <c r="O39" i="11"/>
  <c r="N39" i="11"/>
  <c r="J39" i="11"/>
  <c r="I39" i="11"/>
  <c r="I40" i="11" s="1"/>
  <c r="H39" i="11"/>
  <c r="N40" i="11" s="1"/>
  <c r="N42" i="11" s="1"/>
  <c r="P34" i="11"/>
  <c r="N34" i="11"/>
  <c r="L34" i="11"/>
  <c r="J34" i="11"/>
  <c r="H34" i="11"/>
  <c r="Y32" i="11"/>
  <c r="W32" i="11"/>
  <c r="U32" i="11"/>
  <c r="S32" i="11"/>
  <c r="D32" i="11"/>
  <c r="Y31" i="11"/>
  <c r="W31" i="11"/>
  <c r="U31" i="11"/>
  <c r="S31" i="11"/>
  <c r="D31" i="11"/>
  <c r="Y30" i="11"/>
  <c r="W30" i="11"/>
  <c r="U30" i="11"/>
  <c r="S30" i="11"/>
  <c r="D30" i="11"/>
  <c r="Y29" i="11"/>
  <c r="W29" i="11"/>
  <c r="U29" i="11"/>
  <c r="S29" i="11"/>
  <c r="D29" i="11"/>
  <c r="Y28" i="11"/>
  <c r="W28" i="11"/>
  <c r="U28" i="11"/>
  <c r="S28" i="11"/>
  <c r="D28" i="11"/>
  <c r="Y27" i="11"/>
  <c r="W27" i="11"/>
  <c r="U27" i="11"/>
  <c r="S27" i="11"/>
  <c r="D27" i="11"/>
  <c r="Y26" i="11"/>
  <c r="W26" i="11"/>
  <c r="U26" i="11"/>
  <c r="S26" i="11"/>
  <c r="D26" i="11"/>
  <c r="Y25" i="11"/>
  <c r="W25" i="11"/>
  <c r="U25" i="11"/>
  <c r="S25" i="11"/>
  <c r="D25" i="11"/>
  <c r="Y24" i="11"/>
  <c r="W24" i="11"/>
  <c r="U24" i="11"/>
  <c r="S24" i="11"/>
  <c r="D24" i="11"/>
  <c r="Y23" i="11"/>
  <c r="W23" i="11"/>
  <c r="U23" i="11"/>
  <c r="S23" i="11"/>
  <c r="D23" i="11"/>
  <c r="Y22" i="11"/>
  <c r="W22" i="11"/>
  <c r="U22" i="11"/>
  <c r="S22" i="11"/>
  <c r="D22" i="11"/>
  <c r="Y21" i="11"/>
  <c r="W21" i="11"/>
  <c r="U21" i="11"/>
  <c r="S21" i="11"/>
  <c r="D21" i="11"/>
  <c r="I41" i="11" s="1"/>
  <c r="Y20" i="11"/>
  <c r="X20" i="11"/>
  <c r="W20" i="11"/>
  <c r="V20" i="11"/>
  <c r="U20" i="11"/>
  <c r="T20" i="11"/>
  <c r="S20" i="11"/>
  <c r="R20" i="11"/>
  <c r="D20" i="11"/>
  <c r="Y19" i="11"/>
  <c r="X19" i="11"/>
  <c r="W19" i="11"/>
  <c r="V19" i="11"/>
  <c r="U19" i="11"/>
  <c r="T19" i="11"/>
  <c r="S19" i="11"/>
  <c r="R19" i="11"/>
  <c r="D19" i="11"/>
  <c r="Y18" i="11"/>
  <c r="X18" i="11"/>
  <c r="W18" i="11"/>
  <c r="V18" i="11"/>
  <c r="U18" i="11"/>
  <c r="T18" i="11"/>
  <c r="S18" i="11"/>
  <c r="R18" i="11"/>
  <c r="D18" i="11"/>
  <c r="Y17" i="11"/>
  <c r="X17" i="11"/>
  <c r="W17" i="11"/>
  <c r="V17" i="11"/>
  <c r="U17" i="11"/>
  <c r="T17" i="11"/>
  <c r="S17" i="11"/>
  <c r="R17" i="11"/>
  <c r="D17" i="11"/>
  <c r="Y16" i="11"/>
  <c r="X16" i="11"/>
  <c r="W16" i="11"/>
  <c r="V16" i="11"/>
  <c r="U16" i="11"/>
  <c r="T16" i="11"/>
  <c r="S16" i="11"/>
  <c r="R16" i="11"/>
  <c r="D16" i="11"/>
  <c r="Y15" i="11"/>
  <c r="X15" i="11"/>
  <c r="W15" i="11"/>
  <c r="V15" i="11"/>
  <c r="U15" i="11"/>
  <c r="T15" i="11"/>
  <c r="S15" i="11"/>
  <c r="R15" i="11"/>
  <c r="D15" i="11"/>
  <c r="Y14" i="11"/>
  <c r="X14" i="11"/>
  <c r="W14" i="11"/>
  <c r="V14" i="11"/>
  <c r="U14" i="11"/>
  <c r="T14" i="11"/>
  <c r="S14" i="11"/>
  <c r="R14" i="11"/>
  <c r="D14" i="11"/>
  <c r="Y13" i="11"/>
  <c r="X13" i="11"/>
  <c r="W13" i="11"/>
  <c r="V13" i="11"/>
  <c r="U13" i="11"/>
  <c r="T13" i="11"/>
  <c r="S13" i="11"/>
  <c r="R13" i="11"/>
  <c r="D13" i="11"/>
  <c r="Y12" i="11"/>
  <c r="X12" i="11"/>
  <c r="W12" i="11"/>
  <c r="V12" i="11"/>
  <c r="U12" i="11"/>
  <c r="T12" i="11"/>
  <c r="S12" i="11"/>
  <c r="R12" i="11"/>
  <c r="D12" i="11"/>
  <c r="Y11" i="11"/>
  <c r="X11" i="11"/>
  <c r="W11" i="11"/>
  <c r="V11" i="11"/>
  <c r="U11" i="11"/>
  <c r="T11" i="11"/>
  <c r="S11" i="11"/>
  <c r="R11" i="11"/>
  <c r="D11" i="11"/>
  <c r="Y10" i="11"/>
  <c r="X10" i="11"/>
  <c r="W10" i="11"/>
  <c r="V10" i="11"/>
  <c r="U10" i="11"/>
  <c r="T10" i="11"/>
  <c r="S10" i="11"/>
  <c r="R10" i="11"/>
  <c r="D10" i="11"/>
  <c r="Y9" i="11"/>
  <c r="X9" i="11"/>
  <c r="W9" i="11"/>
  <c r="V9" i="11"/>
  <c r="U9" i="11"/>
  <c r="T9" i="11"/>
  <c r="S9" i="11"/>
  <c r="R9" i="11"/>
  <c r="D9" i="11"/>
  <c r="Y8" i="11"/>
  <c r="X8" i="11"/>
  <c r="W8" i="11"/>
  <c r="V8" i="11"/>
  <c r="U8" i="11"/>
  <c r="T8" i="11"/>
  <c r="S8" i="11"/>
  <c r="R8" i="11"/>
  <c r="D8" i="11"/>
  <c r="Y7" i="11"/>
  <c r="X7" i="11"/>
  <c r="W7" i="11"/>
  <c r="V7" i="11"/>
  <c r="U7" i="11"/>
  <c r="T7" i="11"/>
  <c r="S7" i="11"/>
  <c r="R7" i="11"/>
  <c r="D7" i="11"/>
  <c r="X6" i="11"/>
  <c r="V6" i="11"/>
  <c r="T6" i="11"/>
  <c r="R6" i="11"/>
  <c r="D6" i="11"/>
  <c r="X5" i="11"/>
  <c r="V5" i="11"/>
  <c r="T5" i="11"/>
  <c r="R5" i="11"/>
  <c r="D5" i="11"/>
  <c r="X4" i="11"/>
  <c r="V4" i="11"/>
  <c r="T4" i="11"/>
  <c r="R4" i="11"/>
  <c r="D4" i="11"/>
  <c r="AG66" i="1"/>
  <c r="AN66" i="1"/>
  <c r="AG47" i="1"/>
  <c r="AG27" i="1"/>
  <c r="AG8" i="1"/>
  <c r="AG7" i="1"/>
  <c r="AI9" i="1"/>
  <c r="L48" i="10"/>
  <c r="AI27" i="1" s="1"/>
  <c r="K48" i="10"/>
  <c r="M46" i="10"/>
  <c r="L46" i="10"/>
  <c r="L47" i="10" s="1"/>
  <c r="L49" i="10" s="1"/>
  <c r="K46" i="10"/>
  <c r="O41" i="10"/>
  <c r="AI47" i="1" s="1"/>
  <c r="N41" i="10"/>
  <c r="H41" i="10"/>
  <c r="P39" i="10"/>
  <c r="O39" i="10"/>
  <c r="O40" i="10" s="1"/>
  <c r="O42" i="10" s="1"/>
  <c r="N39" i="10"/>
  <c r="J39" i="10"/>
  <c r="I39" i="10"/>
  <c r="I40" i="10" s="1"/>
  <c r="H39" i="10"/>
  <c r="H40" i="10" s="1"/>
  <c r="P34" i="10"/>
  <c r="N34" i="10"/>
  <c r="L34" i="10"/>
  <c r="J34" i="10"/>
  <c r="H34" i="10"/>
  <c r="Y32" i="10"/>
  <c r="W32" i="10"/>
  <c r="U32" i="10"/>
  <c r="S32" i="10"/>
  <c r="D32" i="10"/>
  <c r="Y31" i="10"/>
  <c r="W31" i="10"/>
  <c r="U31" i="10"/>
  <c r="S31" i="10"/>
  <c r="D31" i="10"/>
  <c r="Y30" i="10"/>
  <c r="W30" i="10"/>
  <c r="U30" i="10"/>
  <c r="S30" i="10"/>
  <c r="D30" i="10"/>
  <c r="Y29" i="10"/>
  <c r="W29" i="10"/>
  <c r="U29" i="10"/>
  <c r="S29" i="10"/>
  <c r="D29" i="10"/>
  <c r="Y28" i="10"/>
  <c r="W28" i="10"/>
  <c r="U28" i="10"/>
  <c r="S28" i="10"/>
  <c r="D28" i="10"/>
  <c r="Y27" i="10"/>
  <c r="W27" i="10"/>
  <c r="U27" i="10"/>
  <c r="S27" i="10"/>
  <c r="D27" i="10"/>
  <c r="Y26" i="10"/>
  <c r="W26" i="10"/>
  <c r="U26" i="10"/>
  <c r="S26" i="10"/>
  <c r="D26" i="10"/>
  <c r="Y25" i="10"/>
  <c r="W25" i="10"/>
  <c r="U25" i="10"/>
  <c r="S25" i="10"/>
  <c r="D25" i="10"/>
  <c r="Y24" i="10"/>
  <c r="W24" i="10"/>
  <c r="U24" i="10"/>
  <c r="S24" i="10"/>
  <c r="D24" i="10"/>
  <c r="Y23" i="10"/>
  <c r="W23" i="10"/>
  <c r="U23" i="10"/>
  <c r="S23" i="10"/>
  <c r="D23" i="10"/>
  <c r="Y22" i="10"/>
  <c r="W22" i="10"/>
  <c r="U22" i="10"/>
  <c r="S22" i="10"/>
  <c r="D22" i="10"/>
  <c r="Y21" i="10"/>
  <c r="W21" i="10"/>
  <c r="U21" i="10"/>
  <c r="S21" i="10"/>
  <c r="D21" i="10"/>
  <c r="Y20" i="10"/>
  <c r="X20" i="10"/>
  <c r="W20" i="10"/>
  <c r="V20" i="10"/>
  <c r="U20" i="10"/>
  <c r="T20" i="10"/>
  <c r="S20" i="10"/>
  <c r="R20" i="10"/>
  <c r="D20" i="10"/>
  <c r="Y19" i="10"/>
  <c r="X19" i="10"/>
  <c r="W19" i="10"/>
  <c r="V19" i="10"/>
  <c r="U19" i="10"/>
  <c r="T19" i="10"/>
  <c r="S19" i="10"/>
  <c r="R19" i="10"/>
  <c r="D19" i="10"/>
  <c r="Y18" i="10"/>
  <c r="X18" i="10"/>
  <c r="W18" i="10"/>
  <c r="V18" i="10"/>
  <c r="U18" i="10"/>
  <c r="T18" i="10"/>
  <c r="S18" i="10"/>
  <c r="R18" i="10"/>
  <c r="D18" i="10"/>
  <c r="Y17" i="10"/>
  <c r="X17" i="10"/>
  <c r="W17" i="10"/>
  <c r="V17" i="10"/>
  <c r="U17" i="10"/>
  <c r="T17" i="10"/>
  <c r="S17" i="10"/>
  <c r="R17" i="10"/>
  <c r="D17" i="10"/>
  <c r="Y16" i="10"/>
  <c r="X16" i="10"/>
  <c r="W16" i="10"/>
  <c r="V16" i="10"/>
  <c r="U16" i="10"/>
  <c r="T16" i="10"/>
  <c r="S16" i="10"/>
  <c r="R16" i="10"/>
  <c r="D16" i="10"/>
  <c r="Y15" i="10"/>
  <c r="X15" i="10"/>
  <c r="W15" i="10"/>
  <c r="V15" i="10"/>
  <c r="U15" i="10"/>
  <c r="T15" i="10"/>
  <c r="S15" i="10"/>
  <c r="R15" i="10"/>
  <c r="D15" i="10"/>
  <c r="Y14" i="10"/>
  <c r="X14" i="10"/>
  <c r="W14" i="10"/>
  <c r="V14" i="10"/>
  <c r="U14" i="10"/>
  <c r="T14" i="10"/>
  <c r="S14" i="10"/>
  <c r="R14" i="10"/>
  <c r="D14" i="10"/>
  <c r="Y13" i="10"/>
  <c r="X13" i="10"/>
  <c r="W13" i="10"/>
  <c r="V13" i="10"/>
  <c r="U13" i="10"/>
  <c r="T13" i="10"/>
  <c r="S13" i="10"/>
  <c r="R13" i="10"/>
  <c r="D13" i="10"/>
  <c r="Y12" i="10"/>
  <c r="X12" i="10"/>
  <c r="W12" i="10"/>
  <c r="V12" i="10"/>
  <c r="U12" i="10"/>
  <c r="T12" i="10"/>
  <c r="S12" i="10"/>
  <c r="R12" i="10"/>
  <c r="D12" i="10"/>
  <c r="Y11" i="10"/>
  <c r="X11" i="10"/>
  <c r="W11" i="10"/>
  <c r="V11" i="10"/>
  <c r="U11" i="10"/>
  <c r="T11" i="10"/>
  <c r="S11" i="10"/>
  <c r="R11" i="10"/>
  <c r="D11" i="10"/>
  <c r="Y10" i="10"/>
  <c r="X10" i="10"/>
  <c r="W10" i="10"/>
  <c r="V10" i="10"/>
  <c r="U10" i="10"/>
  <c r="T10" i="10"/>
  <c r="S10" i="10"/>
  <c r="R10" i="10"/>
  <c r="D10" i="10"/>
  <c r="Y9" i="10"/>
  <c r="X9" i="10"/>
  <c r="W9" i="10"/>
  <c r="V9" i="10"/>
  <c r="U9" i="10"/>
  <c r="T9" i="10"/>
  <c r="S9" i="10"/>
  <c r="R9" i="10"/>
  <c r="D9" i="10"/>
  <c r="Y8" i="10"/>
  <c r="X8" i="10"/>
  <c r="W8" i="10"/>
  <c r="V8" i="10"/>
  <c r="U8" i="10"/>
  <c r="T8" i="10"/>
  <c r="S8" i="10"/>
  <c r="R8" i="10"/>
  <c r="D8" i="10"/>
  <c r="Y7" i="10"/>
  <c r="X7" i="10"/>
  <c r="W7" i="10"/>
  <c r="V7" i="10"/>
  <c r="U7" i="10"/>
  <c r="T7" i="10"/>
  <c r="S7" i="10"/>
  <c r="R7" i="10"/>
  <c r="D7" i="10"/>
  <c r="X6" i="10"/>
  <c r="V6" i="10"/>
  <c r="T6" i="10"/>
  <c r="R6" i="10"/>
  <c r="D6" i="10"/>
  <c r="X5" i="10"/>
  <c r="V5" i="10"/>
  <c r="T5" i="10"/>
  <c r="R5" i="10"/>
  <c r="D5" i="10"/>
  <c r="X4" i="10"/>
  <c r="V4" i="10"/>
  <c r="T4" i="10"/>
  <c r="R4" i="10"/>
  <c r="D4" i="10"/>
  <c r="AI32" i="1" l="1"/>
  <c r="AI39" i="1" s="1"/>
  <c r="AI8" i="1"/>
  <c r="AI28" i="1" s="1"/>
  <c r="D5" i="13"/>
  <c r="I41" i="10"/>
  <c r="AI7" i="1" s="1"/>
  <c r="AJ7" i="1" s="1"/>
  <c r="H42" i="10"/>
  <c r="J4" i="13"/>
  <c r="AB52" i="1"/>
  <c r="AB59" i="1" s="1"/>
  <c r="Z9" i="1"/>
  <c r="AH7" i="1"/>
  <c r="AA47" i="1"/>
  <c r="Z28" i="1"/>
  <c r="Z29" i="1" s="1"/>
  <c r="I42" i="11"/>
  <c r="K47" i="11"/>
  <c r="K49" i="11" s="1"/>
  <c r="H40" i="11"/>
  <c r="H42" i="11" s="1"/>
  <c r="AH27" i="1"/>
  <c r="AG9" i="1"/>
  <c r="AG28" i="1"/>
  <c r="N40" i="10"/>
  <c r="N42" i="10" s="1"/>
  <c r="K47" i="10"/>
  <c r="K49" i="10" s="1"/>
  <c r="AI12" i="1" l="1"/>
  <c r="AI19" i="1" s="1"/>
  <c r="F5" i="13"/>
  <c r="H5" i="13" s="1"/>
  <c r="D11" i="13"/>
  <c r="I42" i="10"/>
  <c r="AI48" i="1"/>
  <c r="AI29" i="1"/>
  <c r="AH47" i="1"/>
  <c r="AI52" i="1"/>
  <c r="AI59" i="1" s="1"/>
  <c r="AA7" i="1"/>
  <c r="AB12" i="1"/>
  <c r="AB19" i="1" s="1"/>
  <c r="AB33" i="1"/>
  <c r="Z48" i="1"/>
  <c r="AC8" i="1"/>
  <c r="AA8" i="1"/>
  <c r="AB13" i="1"/>
  <c r="AB32" i="1"/>
  <c r="AB39" i="1" s="1"/>
  <c r="AC27" i="1"/>
  <c r="AA27" i="1"/>
  <c r="AC28" i="1"/>
  <c r="AA28" i="1"/>
  <c r="AH8" i="1"/>
  <c r="AH9" i="1" s="1"/>
  <c r="AJ8" i="1"/>
  <c r="AI33" i="1"/>
  <c r="AG29" i="1"/>
  <c r="AG48" i="1"/>
  <c r="AI13" i="1"/>
  <c r="J5" i="13" l="1"/>
  <c r="J11" i="13" s="1"/>
  <c r="H11" i="13"/>
  <c r="E191" i="1" s="1"/>
  <c r="AA20" i="1"/>
  <c r="Z19" i="1"/>
  <c r="AA22" i="1" s="1"/>
  <c r="Z129" i="1" s="1"/>
  <c r="AA40" i="1"/>
  <c r="Z39" i="1"/>
  <c r="AA42" i="1" s="1"/>
  <c r="AA129" i="1" s="1"/>
  <c r="Z49" i="1"/>
  <c r="AB53" i="1"/>
  <c r="AA9" i="1"/>
  <c r="AA48" i="1"/>
  <c r="AA49" i="1" s="1"/>
  <c r="AB49" i="1"/>
  <c r="AC47" i="1" s="1"/>
  <c r="AA29" i="1"/>
  <c r="AJ27" i="1"/>
  <c r="AH28" i="1"/>
  <c r="AH29" i="1" s="1"/>
  <c r="AI53" i="1"/>
  <c r="AG49" i="1"/>
  <c r="AH40" i="1"/>
  <c r="AG39" i="1"/>
  <c r="AG19" i="1"/>
  <c r="AH20" i="1"/>
  <c r="AH42" i="1" l="1"/>
  <c r="AA130" i="1" s="1"/>
  <c r="AJ28" i="1"/>
  <c r="AC48" i="1"/>
  <c r="AA60" i="1"/>
  <c r="Z59" i="1"/>
  <c r="AA62" i="1" s="1"/>
  <c r="AB129" i="1" s="1"/>
  <c r="Z65" i="1"/>
  <c r="AH22" i="1"/>
  <c r="AH48" i="1"/>
  <c r="AH49" i="1" s="1"/>
  <c r="AI49" i="1"/>
  <c r="AJ47" i="1" s="1"/>
  <c r="AH60" i="1"/>
  <c r="AG59" i="1"/>
  <c r="AH62" i="1" s="1"/>
  <c r="AB130" i="1" s="1"/>
  <c r="AG65" i="1"/>
  <c r="Z67" i="1" l="1"/>
  <c r="Z73" i="1" s="1"/>
  <c r="AG67" i="1"/>
  <c r="AG73" i="1" s="1"/>
  <c r="AJ48" i="1"/>
  <c r="AA116" i="1" l="1"/>
  <c r="AA119" i="1"/>
  <c r="AB115" i="1"/>
  <c r="AH119" i="1"/>
  <c r="AI115" i="1"/>
  <c r="AH116" i="1"/>
  <c r="AA118" i="1" l="1"/>
  <c r="Z115" i="1"/>
  <c r="AH118" i="1"/>
  <c r="AG115" i="1"/>
  <c r="AH121" i="1" l="1"/>
  <c r="AH123" i="1"/>
  <c r="AA121" i="1"/>
  <c r="AA123" i="1"/>
  <c r="AN47" i="1"/>
  <c r="AN27" i="1"/>
  <c r="AP9" i="1"/>
  <c r="AN8" i="1"/>
  <c r="AN7" i="1"/>
  <c r="AN28" i="1"/>
  <c r="AN48" i="1" s="1"/>
  <c r="L48" i="9"/>
  <c r="K48" i="9"/>
  <c r="M46" i="9"/>
  <c r="L46" i="9"/>
  <c r="L47" i="9" s="1"/>
  <c r="L49" i="9" s="1"/>
  <c r="K46" i="9"/>
  <c r="O41" i="9"/>
  <c r="N41" i="9"/>
  <c r="H41" i="9"/>
  <c r="O40" i="9"/>
  <c r="O42" i="9" s="1"/>
  <c r="P39" i="9"/>
  <c r="O39" i="9"/>
  <c r="N39" i="9"/>
  <c r="J39" i="9"/>
  <c r="I39" i="9"/>
  <c r="I40" i="9" s="1"/>
  <c r="I42" i="9" s="1"/>
  <c r="H39" i="9"/>
  <c r="N40" i="9" s="1"/>
  <c r="N42" i="9" s="1"/>
  <c r="P34" i="9"/>
  <c r="N34" i="9"/>
  <c r="L34" i="9"/>
  <c r="J34" i="9"/>
  <c r="H34" i="9"/>
  <c r="Y32" i="9"/>
  <c r="W32" i="9"/>
  <c r="U32" i="9"/>
  <c r="S32" i="9"/>
  <c r="D32" i="9"/>
  <c r="Y31" i="9"/>
  <c r="W31" i="9"/>
  <c r="U31" i="9"/>
  <c r="S31" i="9"/>
  <c r="D31" i="9"/>
  <c r="Y30" i="9"/>
  <c r="W30" i="9"/>
  <c r="U30" i="9"/>
  <c r="S30" i="9"/>
  <c r="D30" i="9"/>
  <c r="Y29" i="9"/>
  <c r="W29" i="9"/>
  <c r="U29" i="9"/>
  <c r="S29" i="9"/>
  <c r="D29" i="9"/>
  <c r="Y28" i="9"/>
  <c r="W28" i="9"/>
  <c r="U28" i="9"/>
  <c r="S28" i="9"/>
  <c r="D28" i="9"/>
  <c r="Y27" i="9"/>
  <c r="W27" i="9"/>
  <c r="U27" i="9"/>
  <c r="S27" i="9"/>
  <c r="D27" i="9"/>
  <c r="Y26" i="9"/>
  <c r="W26" i="9"/>
  <c r="U26" i="9"/>
  <c r="S26" i="9"/>
  <c r="D26" i="9"/>
  <c r="Y25" i="9"/>
  <c r="W25" i="9"/>
  <c r="U25" i="9"/>
  <c r="S25" i="9"/>
  <c r="D25" i="9"/>
  <c r="Y24" i="9"/>
  <c r="W24" i="9"/>
  <c r="U24" i="9"/>
  <c r="S24" i="9"/>
  <c r="D24" i="9"/>
  <c r="Y23" i="9"/>
  <c r="W23" i="9"/>
  <c r="U23" i="9"/>
  <c r="S23" i="9"/>
  <c r="D23" i="9"/>
  <c r="I41" i="9" s="1"/>
  <c r="Y22" i="9"/>
  <c r="W22" i="9"/>
  <c r="U22" i="9"/>
  <c r="S22" i="9"/>
  <c r="D22" i="9"/>
  <c r="Y21" i="9"/>
  <c r="W21" i="9"/>
  <c r="U21" i="9"/>
  <c r="S21" i="9"/>
  <c r="D21" i="9"/>
  <c r="Y20" i="9"/>
  <c r="X20" i="9"/>
  <c r="W20" i="9"/>
  <c r="V20" i="9"/>
  <c r="U20" i="9"/>
  <c r="T20" i="9"/>
  <c r="S20" i="9"/>
  <c r="R20" i="9"/>
  <c r="D20" i="9"/>
  <c r="Y19" i="9"/>
  <c r="X19" i="9"/>
  <c r="W19" i="9"/>
  <c r="V19" i="9"/>
  <c r="U19" i="9"/>
  <c r="T19" i="9"/>
  <c r="S19" i="9"/>
  <c r="R19" i="9"/>
  <c r="D19" i="9"/>
  <c r="Y18" i="9"/>
  <c r="X18" i="9"/>
  <c r="W18" i="9"/>
  <c r="V18" i="9"/>
  <c r="U18" i="9"/>
  <c r="T18" i="9"/>
  <c r="S18" i="9"/>
  <c r="R18" i="9"/>
  <c r="D18" i="9"/>
  <c r="Y17" i="9"/>
  <c r="X17" i="9"/>
  <c r="W17" i="9"/>
  <c r="V17" i="9"/>
  <c r="U17" i="9"/>
  <c r="T17" i="9"/>
  <c r="S17" i="9"/>
  <c r="R17" i="9"/>
  <c r="D17" i="9"/>
  <c r="Y16" i="9"/>
  <c r="X16" i="9"/>
  <c r="W16" i="9"/>
  <c r="V16" i="9"/>
  <c r="U16" i="9"/>
  <c r="T16" i="9"/>
  <c r="S16" i="9"/>
  <c r="R16" i="9"/>
  <c r="D16" i="9"/>
  <c r="Y15" i="9"/>
  <c r="X15" i="9"/>
  <c r="W15" i="9"/>
  <c r="V15" i="9"/>
  <c r="U15" i="9"/>
  <c r="T15" i="9"/>
  <c r="S15" i="9"/>
  <c r="R15" i="9"/>
  <c r="D15" i="9"/>
  <c r="Y14" i="9"/>
  <c r="X14" i="9"/>
  <c r="W14" i="9"/>
  <c r="V14" i="9"/>
  <c r="U14" i="9"/>
  <c r="T14" i="9"/>
  <c r="S14" i="9"/>
  <c r="R14" i="9"/>
  <c r="D14" i="9"/>
  <c r="Y13" i="9"/>
  <c r="X13" i="9"/>
  <c r="W13" i="9"/>
  <c r="V13" i="9"/>
  <c r="U13" i="9"/>
  <c r="T13" i="9"/>
  <c r="S13" i="9"/>
  <c r="R13" i="9"/>
  <c r="D13" i="9"/>
  <c r="Y12" i="9"/>
  <c r="X12" i="9"/>
  <c r="W12" i="9"/>
  <c r="V12" i="9"/>
  <c r="U12" i="9"/>
  <c r="T12" i="9"/>
  <c r="S12" i="9"/>
  <c r="R12" i="9"/>
  <c r="D12" i="9"/>
  <c r="Y11" i="9"/>
  <c r="X11" i="9"/>
  <c r="W11" i="9"/>
  <c r="V11" i="9"/>
  <c r="U11" i="9"/>
  <c r="T11" i="9"/>
  <c r="S11" i="9"/>
  <c r="R11" i="9"/>
  <c r="D11" i="9"/>
  <c r="Y10" i="9"/>
  <c r="X10" i="9"/>
  <c r="W10" i="9"/>
  <c r="V10" i="9"/>
  <c r="U10" i="9"/>
  <c r="T10" i="9"/>
  <c r="S10" i="9"/>
  <c r="R10" i="9"/>
  <c r="D10" i="9"/>
  <c r="Y9" i="9"/>
  <c r="X9" i="9"/>
  <c r="W9" i="9"/>
  <c r="V9" i="9"/>
  <c r="U9" i="9"/>
  <c r="T9" i="9"/>
  <c r="S9" i="9"/>
  <c r="R9" i="9"/>
  <c r="D9" i="9"/>
  <c r="Y8" i="9"/>
  <c r="X8" i="9"/>
  <c r="W8" i="9"/>
  <c r="V8" i="9"/>
  <c r="U8" i="9"/>
  <c r="T8" i="9"/>
  <c r="S8" i="9"/>
  <c r="R8" i="9"/>
  <c r="D8" i="9"/>
  <c r="Y7" i="9"/>
  <c r="X7" i="9"/>
  <c r="W7" i="9"/>
  <c r="V7" i="9"/>
  <c r="U7" i="9"/>
  <c r="T7" i="9"/>
  <c r="S7" i="9"/>
  <c r="R7" i="9"/>
  <c r="D7" i="9"/>
  <c r="X6" i="9"/>
  <c r="V6" i="9"/>
  <c r="T6" i="9"/>
  <c r="R6" i="9"/>
  <c r="D6" i="9"/>
  <c r="X5" i="9"/>
  <c r="V5" i="9"/>
  <c r="T5" i="9"/>
  <c r="R5" i="9"/>
  <c r="D5" i="9"/>
  <c r="X4" i="9"/>
  <c r="V4" i="9"/>
  <c r="T4" i="9"/>
  <c r="R4" i="9"/>
  <c r="D4" i="9"/>
  <c r="AN9" i="1" l="1"/>
  <c r="AI123" i="1"/>
  <c r="E94" i="1"/>
  <c r="AB123" i="1"/>
  <c r="E93" i="1"/>
  <c r="AN29" i="1"/>
  <c r="AQ8" i="1"/>
  <c r="AO8" i="1"/>
  <c r="AP13" i="1"/>
  <c r="AN49" i="1"/>
  <c r="K47" i="9"/>
  <c r="K49" i="9" s="1"/>
  <c r="H40" i="9"/>
  <c r="H42" i="9" s="1"/>
  <c r="F93" i="1" l="1"/>
  <c r="H93" i="1"/>
  <c r="G93" i="1"/>
  <c r="F94" i="1"/>
  <c r="H94" i="1"/>
  <c r="G94" i="1"/>
  <c r="AP32" i="1"/>
  <c r="AP39" i="1" s="1"/>
  <c r="AQ27" i="1"/>
  <c r="AO27" i="1"/>
  <c r="AO47" i="1"/>
  <c r="AP52" i="1"/>
  <c r="AO20" i="1"/>
  <c r="AN19" i="1"/>
  <c r="AP12" i="1"/>
  <c r="AP19" i="1" s="1"/>
  <c r="AQ7" i="1"/>
  <c r="AO7" i="1"/>
  <c r="AO9" i="1" s="1"/>
  <c r="AO22" i="1" l="1"/>
  <c r="Z131" i="1" s="1"/>
  <c r="AP59" i="1"/>
  <c r="AQ28" i="1"/>
  <c r="AO28" i="1"/>
  <c r="AO29" i="1" s="1"/>
  <c r="AP33" i="1"/>
  <c r="AO40" i="1" l="1"/>
  <c r="AN39" i="1"/>
  <c r="AO48" i="1"/>
  <c r="AO49" i="1" s="1"/>
  <c r="AP53" i="1"/>
  <c r="AP49" i="1"/>
  <c r="AQ47" i="1" s="1"/>
  <c r="AO42" i="1" l="1"/>
  <c r="AA131" i="1" s="1"/>
  <c r="AO60" i="1"/>
  <c r="AN59" i="1"/>
  <c r="AN65" i="1"/>
  <c r="AQ48" i="1"/>
  <c r="AO62" i="1" l="1"/>
  <c r="AB131" i="1" s="1"/>
  <c r="AN67" i="1"/>
  <c r="AN73" i="1" s="1"/>
  <c r="AO119" i="1" l="1"/>
  <c r="AO116" i="1"/>
  <c r="AP115" i="1"/>
  <c r="AO118" i="1" l="1"/>
  <c r="AN115" i="1"/>
  <c r="AU47" i="1"/>
  <c r="AU27" i="1"/>
  <c r="AW9" i="1"/>
  <c r="AU66" i="1"/>
  <c r="AU28" i="1"/>
  <c r="L48" i="8"/>
  <c r="K48" i="8"/>
  <c r="M46" i="8"/>
  <c r="L46" i="8"/>
  <c r="L47" i="8" s="1"/>
  <c r="L49" i="8" s="1"/>
  <c r="K46" i="8"/>
  <c r="O41" i="8"/>
  <c r="N41" i="8"/>
  <c r="H41" i="8"/>
  <c r="P39" i="8"/>
  <c r="O39" i="8"/>
  <c r="O40" i="8" s="1"/>
  <c r="O42" i="8" s="1"/>
  <c r="N39" i="8"/>
  <c r="J39" i="8"/>
  <c r="I39" i="8"/>
  <c r="I40" i="8" s="1"/>
  <c r="I42" i="8" s="1"/>
  <c r="H39" i="8"/>
  <c r="H40" i="8" s="1"/>
  <c r="H42" i="8" s="1"/>
  <c r="P34" i="8"/>
  <c r="N34" i="8"/>
  <c r="L34" i="8"/>
  <c r="J34" i="8"/>
  <c r="H34" i="8"/>
  <c r="Y32" i="8"/>
  <c r="W32" i="8"/>
  <c r="U32" i="8"/>
  <c r="S32" i="8"/>
  <c r="D32" i="8"/>
  <c r="Y31" i="8"/>
  <c r="W31" i="8"/>
  <c r="U31" i="8"/>
  <c r="S31" i="8"/>
  <c r="D31" i="8"/>
  <c r="Y30" i="8"/>
  <c r="W30" i="8"/>
  <c r="U30" i="8"/>
  <c r="S30" i="8"/>
  <c r="D30" i="8"/>
  <c r="Y29" i="8"/>
  <c r="W29" i="8"/>
  <c r="U29" i="8"/>
  <c r="S29" i="8"/>
  <c r="D29" i="8"/>
  <c r="Y28" i="8"/>
  <c r="W28" i="8"/>
  <c r="U28" i="8"/>
  <c r="S28" i="8"/>
  <c r="D28" i="8"/>
  <c r="Y27" i="8"/>
  <c r="W27" i="8"/>
  <c r="U27" i="8"/>
  <c r="S27" i="8"/>
  <c r="D27" i="8"/>
  <c r="Y26" i="8"/>
  <c r="W26" i="8"/>
  <c r="U26" i="8"/>
  <c r="S26" i="8"/>
  <c r="D26" i="8"/>
  <c r="Y25" i="8"/>
  <c r="W25" i="8"/>
  <c r="U25" i="8"/>
  <c r="S25" i="8"/>
  <c r="D25" i="8"/>
  <c r="Y24" i="8"/>
  <c r="W24" i="8"/>
  <c r="U24" i="8"/>
  <c r="S24" i="8"/>
  <c r="D24" i="8"/>
  <c r="Y23" i="8"/>
  <c r="W23" i="8"/>
  <c r="U23" i="8"/>
  <c r="S23" i="8"/>
  <c r="D23" i="8"/>
  <c r="Y22" i="8"/>
  <c r="W22" i="8"/>
  <c r="U22" i="8"/>
  <c r="S22" i="8"/>
  <c r="D22" i="8"/>
  <c r="Y21" i="8"/>
  <c r="W21" i="8"/>
  <c r="U21" i="8"/>
  <c r="S21" i="8"/>
  <c r="D21" i="8"/>
  <c r="I41" i="8" s="1"/>
  <c r="Y20" i="8"/>
  <c r="X20" i="8"/>
  <c r="W20" i="8"/>
  <c r="V20" i="8"/>
  <c r="U20" i="8"/>
  <c r="T20" i="8"/>
  <c r="S20" i="8"/>
  <c r="R20" i="8"/>
  <c r="D20" i="8"/>
  <c r="Y19" i="8"/>
  <c r="X19" i="8"/>
  <c r="W19" i="8"/>
  <c r="V19" i="8"/>
  <c r="U19" i="8"/>
  <c r="T19" i="8"/>
  <c r="S19" i="8"/>
  <c r="R19" i="8"/>
  <c r="D19" i="8"/>
  <c r="Y18" i="8"/>
  <c r="X18" i="8"/>
  <c r="W18" i="8"/>
  <c r="V18" i="8"/>
  <c r="U18" i="8"/>
  <c r="T18" i="8"/>
  <c r="S18" i="8"/>
  <c r="R18" i="8"/>
  <c r="D18" i="8"/>
  <c r="Y17" i="8"/>
  <c r="X17" i="8"/>
  <c r="W17" i="8"/>
  <c r="V17" i="8"/>
  <c r="U17" i="8"/>
  <c r="T17" i="8"/>
  <c r="S17" i="8"/>
  <c r="R17" i="8"/>
  <c r="D17" i="8"/>
  <c r="Y16" i="8"/>
  <c r="X16" i="8"/>
  <c r="W16" i="8"/>
  <c r="V16" i="8"/>
  <c r="U16" i="8"/>
  <c r="T16" i="8"/>
  <c r="S16" i="8"/>
  <c r="R16" i="8"/>
  <c r="D16" i="8"/>
  <c r="Y15" i="8"/>
  <c r="X15" i="8"/>
  <c r="W15" i="8"/>
  <c r="V15" i="8"/>
  <c r="U15" i="8"/>
  <c r="T15" i="8"/>
  <c r="S15" i="8"/>
  <c r="R15" i="8"/>
  <c r="D15" i="8"/>
  <c r="Y14" i="8"/>
  <c r="X14" i="8"/>
  <c r="W14" i="8"/>
  <c r="V14" i="8"/>
  <c r="U14" i="8"/>
  <c r="T14" i="8"/>
  <c r="S14" i="8"/>
  <c r="R14" i="8"/>
  <c r="D14" i="8"/>
  <c r="Y13" i="8"/>
  <c r="X13" i="8"/>
  <c r="W13" i="8"/>
  <c r="V13" i="8"/>
  <c r="U13" i="8"/>
  <c r="T13" i="8"/>
  <c r="S13" i="8"/>
  <c r="R13" i="8"/>
  <c r="D13" i="8"/>
  <c r="Y12" i="8"/>
  <c r="X12" i="8"/>
  <c r="W12" i="8"/>
  <c r="V12" i="8"/>
  <c r="U12" i="8"/>
  <c r="T12" i="8"/>
  <c r="S12" i="8"/>
  <c r="R12" i="8"/>
  <c r="D12" i="8"/>
  <c r="Y11" i="8"/>
  <c r="X11" i="8"/>
  <c r="W11" i="8"/>
  <c r="V11" i="8"/>
  <c r="U11" i="8"/>
  <c r="T11" i="8"/>
  <c r="S11" i="8"/>
  <c r="R11" i="8"/>
  <c r="D11" i="8"/>
  <c r="Y10" i="8"/>
  <c r="X10" i="8"/>
  <c r="W10" i="8"/>
  <c r="V10" i="8"/>
  <c r="U10" i="8"/>
  <c r="T10" i="8"/>
  <c r="S10" i="8"/>
  <c r="R10" i="8"/>
  <c r="D10" i="8"/>
  <c r="Y9" i="8"/>
  <c r="X9" i="8"/>
  <c r="W9" i="8"/>
  <c r="V9" i="8"/>
  <c r="U9" i="8"/>
  <c r="T9" i="8"/>
  <c r="S9" i="8"/>
  <c r="R9" i="8"/>
  <c r="D9" i="8"/>
  <c r="Y8" i="8"/>
  <c r="X8" i="8"/>
  <c r="W8" i="8"/>
  <c r="V8" i="8"/>
  <c r="U8" i="8"/>
  <c r="T8" i="8"/>
  <c r="S8" i="8"/>
  <c r="R8" i="8"/>
  <c r="D8" i="8"/>
  <c r="Y7" i="8"/>
  <c r="X7" i="8"/>
  <c r="W7" i="8"/>
  <c r="V7" i="8"/>
  <c r="U7" i="8"/>
  <c r="T7" i="8"/>
  <c r="S7" i="8"/>
  <c r="R7" i="8"/>
  <c r="D7" i="8"/>
  <c r="X6" i="8"/>
  <c r="V6" i="8"/>
  <c r="T6" i="8"/>
  <c r="R6" i="8"/>
  <c r="D6" i="8"/>
  <c r="X5" i="8"/>
  <c r="V5" i="8"/>
  <c r="T5" i="8"/>
  <c r="R5" i="8"/>
  <c r="D5" i="8"/>
  <c r="X4" i="8"/>
  <c r="V4" i="8"/>
  <c r="T4" i="8"/>
  <c r="R4" i="8"/>
  <c r="D4" i="8"/>
  <c r="AO121" i="1" l="1"/>
  <c r="AO123" i="1"/>
  <c r="AX8" i="1"/>
  <c r="AW13" i="1"/>
  <c r="AV20" i="1" s="1"/>
  <c r="AX7" i="1"/>
  <c r="AV7" i="1"/>
  <c r="AW12" i="1"/>
  <c r="AW19" i="1" s="1"/>
  <c r="AU48" i="1"/>
  <c r="AU49" i="1" s="1"/>
  <c r="AU29" i="1"/>
  <c r="AU19" i="1"/>
  <c r="AV8" i="1"/>
  <c r="AU9" i="1"/>
  <c r="N40" i="8"/>
  <c r="N42" i="8" s="1"/>
  <c r="K47" i="8"/>
  <c r="K49" i="8" s="1"/>
  <c r="AP123" i="1" l="1"/>
  <c r="E95" i="1"/>
  <c r="AV22" i="1"/>
  <c r="Z132" i="1" s="1"/>
  <c r="AV47" i="1"/>
  <c r="AW52" i="1"/>
  <c r="AV27" i="1"/>
  <c r="AW32" i="1"/>
  <c r="AW39" i="1" s="1"/>
  <c r="AV9" i="1"/>
  <c r="F95" i="1" l="1"/>
  <c r="H95" i="1"/>
  <c r="G95" i="1"/>
  <c r="AX27" i="1"/>
  <c r="AW59" i="1"/>
  <c r="AX28" i="1"/>
  <c r="AV28" i="1"/>
  <c r="AV29" i="1" s="1"/>
  <c r="AW33" i="1"/>
  <c r="AV48" i="1" l="1"/>
  <c r="AV49" i="1" s="1"/>
  <c r="AW53" i="1"/>
  <c r="AW49" i="1"/>
  <c r="AX47" i="1" s="1"/>
  <c r="AV40" i="1"/>
  <c r="AU39" i="1"/>
  <c r="AV42" i="1" s="1"/>
  <c r="AA132" i="1" s="1"/>
  <c r="AU65" i="1" l="1"/>
  <c r="AV60" i="1"/>
  <c r="AU59" i="1"/>
  <c r="AV62" i="1" s="1"/>
  <c r="AB132" i="1" s="1"/>
  <c r="AX48" i="1"/>
  <c r="AU67" i="1" l="1"/>
  <c r="AU73" i="1" s="1"/>
  <c r="AV119" i="1" l="1"/>
  <c r="AV116" i="1"/>
  <c r="AW115" i="1"/>
  <c r="AV118" i="1" l="1"/>
  <c r="AU115" i="1"/>
  <c r="BB66" i="1"/>
  <c r="BB47" i="1"/>
  <c r="BB27" i="1"/>
  <c r="BB8" i="1"/>
  <c r="BB28" i="1" s="1"/>
  <c r="BB7" i="1"/>
  <c r="BI7" i="1"/>
  <c r="BI8" i="1"/>
  <c r="BI28" i="1" s="1"/>
  <c r="BI48" i="1" s="1"/>
  <c r="BI27" i="1"/>
  <c r="BI47" i="1"/>
  <c r="BI66" i="1"/>
  <c r="L48" i="7"/>
  <c r="K48" i="7"/>
  <c r="M46" i="7"/>
  <c r="L46" i="7"/>
  <c r="L47" i="7" s="1"/>
  <c r="L49" i="7" s="1"/>
  <c r="K46" i="7"/>
  <c r="O41" i="7"/>
  <c r="N41" i="7"/>
  <c r="H41" i="7"/>
  <c r="P39" i="7"/>
  <c r="O39" i="7"/>
  <c r="O40" i="7" s="1"/>
  <c r="O42" i="7" s="1"/>
  <c r="N39" i="7"/>
  <c r="J39" i="7"/>
  <c r="I39" i="7"/>
  <c r="I40" i="7" s="1"/>
  <c r="H39" i="7"/>
  <c r="N40" i="7" s="1"/>
  <c r="N42" i="7" s="1"/>
  <c r="P34" i="7"/>
  <c r="N34" i="7"/>
  <c r="L34" i="7"/>
  <c r="J34" i="7"/>
  <c r="H34" i="7"/>
  <c r="Y32" i="7"/>
  <c r="W32" i="7"/>
  <c r="U32" i="7"/>
  <c r="S32" i="7"/>
  <c r="D32" i="7"/>
  <c r="Y31" i="7"/>
  <c r="W31" i="7"/>
  <c r="U31" i="7"/>
  <c r="S31" i="7"/>
  <c r="D31" i="7"/>
  <c r="Y30" i="7"/>
  <c r="W30" i="7"/>
  <c r="U30" i="7"/>
  <c r="S30" i="7"/>
  <c r="D30" i="7"/>
  <c r="Y29" i="7"/>
  <c r="W29" i="7"/>
  <c r="U29" i="7"/>
  <c r="S29" i="7"/>
  <c r="D29" i="7"/>
  <c r="Y28" i="7"/>
  <c r="W28" i="7"/>
  <c r="U28" i="7"/>
  <c r="S28" i="7"/>
  <c r="D28" i="7"/>
  <c r="Y27" i="7"/>
  <c r="W27" i="7"/>
  <c r="U27" i="7"/>
  <c r="S27" i="7"/>
  <c r="D27" i="7"/>
  <c r="Y26" i="7"/>
  <c r="W26" i="7"/>
  <c r="U26" i="7"/>
  <c r="S26" i="7"/>
  <c r="D26" i="7"/>
  <c r="Y25" i="7"/>
  <c r="W25" i="7"/>
  <c r="U25" i="7"/>
  <c r="S25" i="7"/>
  <c r="D25" i="7"/>
  <c r="Y24" i="7"/>
  <c r="W24" i="7"/>
  <c r="U24" i="7"/>
  <c r="S24" i="7"/>
  <c r="D24" i="7"/>
  <c r="Y23" i="7"/>
  <c r="W23" i="7"/>
  <c r="U23" i="7"/>
  <c r="S23" i="7"/>
  <c r="D23" i="7"/>
  <c r="Y22" i="7"/>
  <c r="W22" i="7"/>
  <c r="U22" i="7"/>
  <c r="S22" i="7"/>
  <c r="D22" i="7"/>
  <c r="Y21" i="7"/>
  <c r="W21" i="7"/>
  <c r="U21" i="7"/>
  <c r="S21" i="7"/>
  <c r="D21" i="7"/>
  <c r="I41" i="7" s="1"/>
  <c r="Y20" i="7"/>
  <c r="X20" i="7"/>
  <c r="W20" i="7"/>
  <c r="V20" i="7"/>
  <c r="U20" i="7"/>
  <c r="T20" i="7"/>
  <c r="S20" i="7"/>
  <c r="R20" i="7"/>
  <c r="D20" i="7"/>
  <c r="Y19" i="7"/>
  <c r="X19" i="7"/>
  <c r="W19" i="7"/>
  <c r="V19" i="7"/>
  <c r="U19" i="7"/>
  <c r="T19" i="7"/>
  <c r="S19" i="7"/>
  <c r="R19" i="7"/>
  <c r="D19" i="7"/>
  <c r="Y18" i="7"/>
  <c r="X18" i="7"/>
  <c r="W18" i="7"/>
  <c r="V18" i="7"/>
  <c r="U18" i="7"/>
  <c r="T18" i="7"/>
  <c r="S18" i="7"/>
  <c r="R18" i="7"/>
  <c r="D18" i="7"/>
  <c r="Y17" i="7"/>
  <c r="X17" i="7"/>
  <c r="W17" i="7"/>
  <c r="V17" i="7"/>
  <c r="U17" i="7"/>
  <c r="T17" i="7"/>
  <c r="S17" i="7"/>
  <c r="R17" i="7"/>
  <c r="D17" i="7"/>
  <c r="Y16" i="7"/>
  <c r="X16" i="7"/>
  <c r="W16" i="7"/>
  <c r="V16" i="7"/>
  <c r="U16" i="7"/>
  <c r="T16" i="7"/>
  <c r="S16" i="7"/>
  <c r="R16" i="7"/>
  <c r="D16" i="7"/>
  <c r="Y15" i="7"/>
  <c r="X15" i="7"/>
  <c r="W15" i="7"/>
  <c r="V15" i="7"/>
  <c r="U15" i="7"/>
  <c r="T15" i="7"/>
  <c r="S15" i="7"/>
  <c r="R15" i="7"/>
  <c r="D15" i="7"/>
  <c r="Y14" i="7"/>
  <c r="X14" i="7"/>
  <c r="W14" i="7"/>
  <c r="V14" i="7"/>
  <c r="U14" i="7"/>
  <c r="T14" i="7"/>
  <c r="S14" i="7"/>
  <c r="R14" i="7"/>
  <c r="D14" i="7"/>
  <c r="Y13" i="7"/>
  <c r="X13" i="7"/>
  <c r="W13" i="7"/>
  <c r="V13" i="7"/>
  <c r="U13" i="7"/>
  <c r="T13" i="7"/>
  <c r="S13" i="7"/>
  <c r="R13" i="7"/>
  <c r="D13" i="7"/>
  <c r="Y12" i="7"/>
  <c r="X12" i="7"/>
  <c r="W12" i="7"/>
  <c r="V12" i="7"/>
  <c r="U12" i="7"/>
  <c r="T12" i="7"/>
  <c r="S12" i="7"/>
  <c r="R12" i="7"/>
  <c r="D12" i="7"/>
  <c r="Y11" i="7"/>
  <c r="X11" i="7"/>
  <c r="W11" i="7"/>
  <c r="V11" i="7"/>
  <c r="U11" i="7"/>
  <c r="T11" i="7"/>
  <c r="S11" i="7"/>
  <c r="R11" i="7"/>
  <c r="D11" i="7"/>
  <c r="Y10" i="7"/>
  <c r="X10" i="7"/>
  <c r="W10" i="7"/>
  <c r="V10" i="7"/>
  <c r="U10" i="7"/>
  <c r="T10" i="7"/>
  <c r="S10" i="7"/>
  <c r="R10" i="7"/>
  <c r="D10" i="7"/>
  <c r="Y9" i="7"/>
  <c r="X9" i="7"/>
  <c r="W9" i="7"/>
  <c r="V9" i="7"/>
  <c r="U9" i="7"/>
  <c r="T9" i="7"/>
  <c r="S9" i="7"/>
  <c r="R9" i="7"/>
  <c r="D9" i="7"/>
  <c r="Y8" i="7"/>
  <c r="X8" i="7"/>
  <c r="W8" i="7"/>
  <c r="V8" i="7"/>
  <c r="U8" i="7"/>
  <c r="T8" i="7"/>
  <c r="S8" i="7"/>
  <c r="R8" i="7"/>
  <c r="D8" i="7"/>
  <c r="Y7" i="7"/>
  <c r="X7" i="7"/>
  <c r="W7" i="7"/>
  <c r="V7" i="7"/>
  <c r="U7" i="7"/>
  <c r="T7" i="7"/>
  <c r="S7" i="7"/>
  <c r="R7" i="7"/>
  <c r="D7" i="7"/>
  <c r="X6" i="7"/>
  <c r="V6" i="7"/>
  <c r="T6" i="7"/>
  <c r="R6" i="7"/>
  <c r="D6" i="7"/>
  <c r="X5" i="7"/>
  <c r="V5" i="7"/>
  <c r="T5" i="7"/>
  <c r="R5" i="7"/>
  <c r="D5" i="7"/>
  <c r="X4" i="7"/>
  <c r="V4" i="7"/>
  <c r="T4" i="7"/>
  <c r="R4" i="7"/>
  <c r="D4" i="7"/>
  <c r="AV121" i="1" l="1"/>
  <c r="AV123" i="1"/>
  <c r="BI9" i="1"/>
  <c r="BJ47" i="1"/>
  <c r="BJ27" i="1"/>
  <c r="BI29" i="1"/>
  <c r="BJ28" i="1"/>
  <c r="BL27" i="1"/>
  <c r="BK52" i="1"/>
  <c r="BK59" i="1" s="1"/>
  <c r="BK33" i="1"/>
  <c r="BE7" i="1"/>
  <c r="BC7" i="1"/>
  <c r="BE8" i="1"/>
  <c r="BC8" i="1"/>
  <c r="BD13" i="1"/>
  <c r="BI49" i="1"/>
  <c r="BD12" i="1"/>
  <c r="BD19" i="1" s="1"/>
  <c r="BB48" i="1"/>
  <c r="BB49" i="1" s="1"/>
  <c r="BB29" i="1"/>
  <c r="BK32" i="1"/>
  <c r="BK39" i="1" s="1"/>
  <c r="BB9" i="1"/>
  <c r="I42" i="7"/>
  <c r="K47" i="7"/>
  <c r="K49" i="7" s="1"/>
  <c r="H40" i="7"/>
  <c r="H42" i="7" s="1"/>
  <c r="AW123" i="1" l="1"/>
  <c r="E96" i="1"/>
  <c r="BJ29" i="1"/>
  <c r="BL28" i="1"/>
  <c r="BJ7" i="1"/>
  <c r="BK12" i="1"/>
  <c r="BK19" i="1" s="1"/>
  <c r="BJ40" i="1"/>
  <c r="BI39" i="1"/>
  <c r="BJ42" i="1" s="1"/>
  <c r="AA134" i="1" s="1"/>
  <c r="BJ8" i="1"/>
  <c r="BK13" i="1"/>
  <c r="BB19" i="1"/>
  <c r="BC20" i="1"/>
  <c r="BD32" i="1"/>
  <c r="BD39" i="1" s="1"/>
  <c r="BE27" i="1"/>
  <c r="BC27" i="1"/>
  <c r="BC47" i="1"/>
  <c r="BD52" i="1"/>
  <c r="BC9" i="1"/>
  <c r="F96" i="1" l="1"/>
  <c r="H96" i="1"/>
  <c r="G96" i="1"/>
  <c r="BJ9" i="1"/>
  <c r="BJ48" i="1"/>
  <c r="BJ49" i="1" s="1"/>
  <c r="BK49" i="1"/>
  <c r="BL47" i="1" s="1"/>
  <c r="BK53" i="1"/>
  <c r="BI19" i="1"/>
  <c r="BJ20" i="1"/>
  <c r="BC22" i="1"/>
  <c r="Z133" i="1" s="1"/>
  <c r="BD59" i="1"/>
  <c r="BE28" i="1"/>
  <c r="BC28" i="1"/>
  <c r="BC29" i="1" s="1"/>
  <c r="BD33" i="1"/>
  <c r="BJ22" i="1" l="1"/>
  <c r="Z134" i="1" s="1"/>
  <c r="BI59" i="1"/>
  <c r="BI65" i="1"/>
  <c r="BJ60" i="1"/>
  <c r="BL48" i="1"/>
  <c r="BC48" i="1"/>
  <c r="BC49" i="1" s="1"/>
  <c r="BD53" i="1"/>
  <c r="BD49" i="1"/>
  <c r="BE47" i="1" s="1"/>
  <c r="BC40" i="1"/>
  <c r="BB39" i="1"/>
  <c r="BJ62" i="1" l="1"/>
  <c r="AB134" i="1" s="1"/>
  <c r="BI67" i="1"/>
  <c r="BI73" i="1" s="1"/>
  <c r="BJ118" i="1" s="1"/>
  <c r="BJ123" i="1" s="1"/>
  <c r="BC42" i="1"/>
  <c r="AA133" i="1" s="1"/>
  <c r="BB65" i="1"/>
  <c r="BC60" i="1"/>
  <c r="BB59" i="1"/>
  <c r="BC62" i="1" s="1"/>
  <c r="AB133" i="1" s="1"/>
  <c r="BE48" i="1"/>
  <c r="BK123" i="1" l="1"/>
  <c r="E98" i="1"/>
  <c r="BJ119" i="1"/>
  <c r="BK115" i="1"/>
  <c r="BJ116" i="1"/>
  <c r="BB67" i="1"/>
  <c r="BB73" i="1" s="1"/>
  <c r="H98" i="1" l="1"/>
  <c r="F98" i="1"/>
  <c r="G98" i="1"/>
  <c r="BD115" i="1"/>
  <c r="BC119" i="1"/>
  <c r="BC116" i="1"/>
  <c r="BJ121" i="1"/>
  <c r="BB115" i="1" l="1"/>
  <c r="BC118" i="1"/>
  <c r="L48" i="6"/>
  <c r="K48" i="6"/>
  <c r="M46" i="6"/>
  <c r="L46" i="6"/>
  <c r="L47" i="6" s="1"/>
  <c r="L49" i="6" s="1"/>
  <c r="K46" i="6"/>
  <c r="O41" i="6"/>
  <c r="N41" i="6"/>
  <c r="H41" i="6"/>
  <c r="P39" i="6"/>
  <c r="O39" i="6"/>
  <c r="O40" i="6" s="1"/>
  <c r="O42" i="6" s="1"/>
  <c r="N39" i="6"/>
  <c r="J39" i="6"/>
  <c r="I39" i="6"/>
  <c r="I40" i="6" s="1"/>
  <c r="H39" i="6"/>
  <c r="N40" i="6" s="1"/>
  <c r="N42" i="6" s="1"/>
  <c r="P34" i="6"/>
  <c r="N34" i="6"/>
  <c r="L34" i="6"/>
  <c r="J34" i="6"/>
  <c r="H34" i="6"/>
  <c r="Y32" i="6"/>
  <c r="W32" i="6"/>
  <c r="U32" i="6"/>
  <c r="S32" i="6"/>
  <c r="D32" i="6"/>
  <c r="Y31" i="6"/>
  <c r="W31" i="6"/>
  <c r="U31" i="6"/>
  <c r="S31" i="6"/>
  <c r="D31" i="6"/>
  <c r="Y30" i="6"/>
  <c r="W30" i="6"/>
  <c r="U30" i="6"/>
  <c r="S30" i="6"/>
  <c r="D30" i="6"/>
  <c r="Y29" i="6"/>
  <c r="W29" i="6"/>
  <c r="U29" i="6"/>
  <c r="S29" i="6"/>
  <c r="D29" i="6"/>
  <c r="Y28" i="6"/>
  <c r="W28" i="6"/>
  <c r="U28" i="6"/>
  <c r="S28" i="6"/>
  <c r="D28" i="6"/>
  <c r="Y27" i="6"/>
  <c r="W27" i="6"/>
  <c r="U27" i="6"/>
  <c r="S27" i="6"/>
  <c r="D27" i="6"/>
  <c r="Y26" i="6"/>
  <c r="W26" i="6"/>
  <c r="U26" i="6"/>
  <c r="S26" i="6"/>
  <c r="D26" i="6"/>
  <c r="Y25" i="6"/>
  <c r="W25" i="6"/>
  <c r="U25" i="6"/>
  <c r="S25" i="6"/>
  <c r="D25" i="6"/>
  <c r="Y24" i="6"/>
  <c r="W24" i="6"/>
  <c r="U24" i="6"/>
  <c r="S24" i="6"/>
  <c r="D24" i="6"/>
  <c r="I41" i="6" s="1"/>
  <c r="Y23" i="6"/>
  <c r="W23" i="6"/>
  <c r="U23" i="6"/>
  <c r="S23" i="6"/>
  <c r="D23" i="6"/>
  <c r="Y22" i="6"/>
  <c r="W22" i="6"/>
  <c r="U22" i="6"/>
  <c r="S22" i="6"/>
  <c r="D22" i="6"/>
  <c r="Y21" i="6"/>
  <c r="W21" i="6"/>
  <c r="U21" i="6"/>
  <c r="S21" i="6"/>
  <c r="D21" i="6"/>
  <c r="Y20" i="6"/>
  <c r="X20" i="6"/>
  <c r="W20" i="6"/>
  <c r="V20" i="6"/>
  <c r="U20" i="6"/>
  <c r="T20" i="6"/>
  <c r="S20" i="6"/>
  <c r="R20" i="6"/>
  <c r="D20" i="6"/>
  <c r="Y19" i="6"/>
  <c r="X19" i="6"/>
  <c r="W19" i="6"/>
  <c r="V19" i="6"/>
  <c r="U19" i="6"/>
  <c r="T19" i="6"/>
  <c r="S19" i="6"/>
  <c r="R19" i="6"/>
  <c r="D19" i="6"/>
  <c r="Y18" i="6"/>
  <c r="X18" i="6"/>
  <c r="W18" i="6"/>
  <c r="V18" i="6"/>
  <c r="U18" i="6"/>
  <c r="T18" i="6"/>
  <c r="S18" i="6"/>
  <c r="R18" i="6"/>
  <c r="D18" i="6"/>
  <c r="Y17" i="6"/>
  <c r="X17" i="6"/>
  <c r="W17" i="6"/>
  <c r="V17" i="6"/>
  <c r="U17" i="6"/>
  <c r="T17" i="6"/>
  <c r="S17" i="6"/>
  <c r="R17" i="6"/>
  <c r="D17" i="6"/>
  <c r="Y16" i="6"/>
  <c r="X16" i="6"/>
  <c r="W16" i="6"/>
  <c r="V16" i="6"/>
  <c r="U16" i="6"/>
  <c r="T16" i="6"/>
  <c r="S16" i="6"/>
  <c r="R16" i="6"/>
  <c r="D16" i="6"/>
  <c r="Y15" i="6"/>
  <c r="X15" i="6"/>
  <c r="W15" i="6"/>
  <c r="V15" i="6"/>
  <c r="U15" i="6"/>
  <c r="T15" i="6"/>
  <c r="S15" i="6"/>
  <c r="R15" i="6"/>
  <c r="D15" i="6"/>
  <c r="Y14" i="6"/>
  <c r="X14" i="6"/>
  <c r="W14" i="6"/>
  <c r="V14" i="6"/>
  <c r="U14" i="6"/>
  <c r="T14" i="6"/>
  <c r="S14" i="6"/>
  <c r="R14" i="6"/>
  <c r="D14" i="6"/>
  <c r="Y13" i="6"/>
  <c r="X13" i="6"/>
  <c r="W13" i="6"/>
  <c r="V13" i="6"/>
  <c r="U13" i="6"/>
  <c r="T13" i="6"/>
  <c r="S13" i="6"/>
  <c r="R13" i="6"/>
  <c r="D13" i="6"/>
  <c r="Y12" i="6"/>
  <c r="X12" i="6"/>
  <c r="W12" i="6"/>
  <c r="V12" i="6"/>
  <c r="U12" i="6"/>
  <c r="T12" i="6"/>
  <c r="S12" i="6"/>
  <c r="R12" i="6"/>
  <c r="D12" i="6"/>
  <c r="Y11" i="6"/>
  <c r="X11" i="6"/>
  <c r="W11" i="6"/>
  <c r="V11" i="6"/>
  <c r="U11" i="6"/>
  <c r="T11" i="6"/>
  <c r="S11" i="6"/>
  <c r="R11" i="6"/>
  <c r="D11" i="6"/>
  <c r="Y10" i="6"/>
  <c r="X10" i="6"/>
  <c r="W10" i="6"/>
  <c r="V10" i="6"/>
  <c r="U10" i="6"/>
  <c r="T10" i="6"/>
  <c r="S10" i="6"/>
  <c r="R10" i="6"/>
  <c r="D10" i="6"/>
  <c r="Y9" i="6"/>
  <c r="X9" i="6"/>
  <c r="W9" i="6"/>
  <c r="V9" i="6"/>
  <c r="U9" i="6"/>
  <c r="T9" i="6"/>
  <c r="S9" i="6"/>
  <c r="R9" i="6"/>
  <c r="D9" i="6"/>
  <c r="Y8" i="6"/>
  <c r="X8" i="6"/>
  <c r="W8" i="6"/>
  <c r="V8" i="6"/>
  <c r="U8" i="6"/>
  <c r="T8" i="6"/>
  <c r="S8" i="6"/>
  <c r="R8" i="6"/>
  <c r="D8" i="6"/>
  <c r="Y7" i="6"/>
  <c r="X7" i="6"/>
  <c r="W7" i="6"/>
  <c r="V7" i="6"/>
  <c r="U7" i="6"/>
  <c r="T7" i="6"/>
  <c r="S7" i="6"/>
  <c r="R7" i="6"/>
  <c r="D7" i="6"/>
  <c r="X6" i="6"/>
  <c r="V6" i="6"/>
  <c r="T6" i="6"/>
  <c r="R6" i="6"/>
  <c r="D6" i="6"/>
  <c r="X5" i="6"/>
  <c r="V5" i="6"/>
  <c r="T5" i="6"/>
  <c r="R5" i="6"/>
  <c r="D5" i="6"/>
  <c r="X4" i="6"/>
  <c r="V4" i="6"/>
  <c r="T4" i="6"/>
  <c r="R4" i="6"/>
  <c r="D4" i="6"/>
  <c r="V9" i="1"/>
  <c r="U9" i="1"/>
  <c r="W8" i="1"/>
  <c r="W13" i="1" s="1"/>
  <c r="W7" i="1"/>
  <c r="W9" i="1" s="1"/>
  <c r="BC121" i="1" l="1"/>
  <c r="BC123" i="1"/>
  <c r="E97" i="1" s="1"/>
  <c r="V20" i="1"/>
  <c r="U19" i="1"/>
  <c r="W12" i="1"/>
  <c r="W19" i="1" s="1"/>
  <c r="I42" i="6"/>
  <c r="K47" i="6"/>
  <c r="K49" i="6" s="1"/>
  <c r="H40" i="6"/>
  <c r="H42" i="6" s="1"/>
  <c r="F97" i="1" l="1"/>
  <c r="H97" i="1"/>
  <c r="G97" i="1"/>
  <c r="E99" i="1"/>
  <c r="BJ124" i="1"/>
  <c r="BD123" i="1"/>
  <c r="V22" i="1"/>
  <c r="H99" i="1" l="1"/>
  <c r="G99" i="1"/>
  <c r="F99" i="1"/>
</calcChain>
</file>

<file path=xl/sharedStrings.xml><?xml version="1.0" encoding="utf-8"?>
<sst xmlns="http://schemas.openxmlformats.org/spreadsheetml/2006/main" count="874" uniqueCount="279">
  <si>
    <t>http://web.archive.org/web/20230320212517mp_/https://www.cdc.gov/csels/dsepd/ss1978/lesson3/section5.html</t>
  </si>
  <si>
    <t>Vaccinated</t>
  </si>
  <si>
    <t>Infected</t>
  </si>
  <si>
    <t>Not Affected</t>
  </si>
  <si>
    <t>Unvaccinated</t>
  </si>
  <si>
    <t>Total</t>
  </si>
  <si>
    <t>Population of Group</t>
  </si>
  <si>
    <t>Percentage</t>
  </si>
  <si>
    <t>Vaccine Efficacy</t>
  </si>
  <si>
    <t>Vaccinated Risk Of Infection (VR)</t>
  </si>
  <si>
    <t>Unvaccinated Risk Of Infection (UR)</t>
  </si>
  <si>
    <t>UR</t>
  </si>
  <si>
    <t>-</t>
  </si>
  <si>
    <t>VR</t>
  </si>
  <si>
    <t>=</t>
  </si>
  <si>
    <t>Date</t>
  </si>
  <si>
    <r>
      <t xml:space="preserve">Percentages are Averages for the 
</t>
    </r>
    <r>
      <rPr>
        <b/>
        <u/>
        <sz val="11"/>
        <color theme="1"/>
        <rFont val="Calibri"/>
        <family val="2"/>
        <scheme val="minor"/>
      </rPr>
      <t>Last 12 Months of Data</t>
    </r>
  </si>
  <si>
    <t>Last 12 Months Deaths</t>
  </si>
  <si>
    <t>Percentage of Deaths</t>
  </si>
  <si>
    <t>Percentage of Cohort</t>
  </si>
  <si>
    <t>Representation</t>
  </si>
  <si>
    <r>
      <t xml:space="preserve">80 Onward
</t>
    </r>
    <r>
      <rPr>
        <b/>
        <u/>
        <sz val="11"/>
        <color rgb="FF000000"/>
        <rFont val="Calibri"/>
        <family val="2"/>
      </rPr>
      <t>Unvaccinated</t>
    </r>
    <r>
      <rPr>
        <b/>
        <sz val="11"/>
        <color rgb="FF000000"/>
        <rFont val="Calibri"/>
        <family val="2"/>
      </rPr>
      <t xml:space="preserve"> Rate
Week 27 Report</t>
    </r>
  </si>
  <si>
    <r>
      <t xml:space="preserve">80  Onward
</t>
    </r>
    <r>
      <rPr>
        <b/>
        <u/>
        <sz val="11"/>
        <color rgb="FF000000"/>
        <rFont val="Calibri"/>
        <family val="2"/>
      </rPr>
      <t xml:space="preserve">ONE or More Doses </t>
    </r>
    <r>
      <rPr>
        <b/>
        <sz val="11"/>
        <color rgb="FF000000"/>
        <rFont val="Calibri"/>
        <family val="2"/>
      </rPr>
      <t>Rate
Week 27 Report</t>
    </r>
  </si>
  <si>
    <r>
      <t xml:space="preserve">80  Onward
</t>
    </r>
    <r>
      <rPr>
        <b/>
        <u/>
        <sz val="11"/>
        <color rgb="FF000000"/>
        <rFont val="Calibri"/>
        <family val="2"/>
      </rPr>
      <t>TWO or More Doses</t>
    </r>
    <r>
      <rPr>
        <b/>
        <sz val="11"/>
        <color rgb="FF000000"/>
        <rFont val="Calibri"/>
        <family val="2"/>
      </rPr>
      <t xml:space="preserve"> Rate
Week 27 Report</t>
    </r>
  </si>
  <si>
    <r>
      <t xml:space="preserve">80  Onward
</t>
    </r>
    <r>
      <rPr>
        <b/>
        <u/>
        <sz val="11"/>
        <color rgb="FF000000"/>
        <rFont val="Calibri"/>
        <family val="2"/>
      </rPr>
      <t>THREE or More Doses</t>
    </r>
    <r>
      <rPr>
        <b/>
        <sz val="11"/>
        <color rgb="FF000000"/>
        <rFont val="Calibri"/>
        <family val="2"/>
      </rPr>
      <t xml:space="preserve"> Rate
Week 27 Report</t>
    </r>
  </si>
  <si>
    <r>
      <t xml:space="preserve">80  Onward
</t>
    </r>
    <r>
      <rPr>
        <b/>
        <u/>
        <sz val="11"/>
        <color rgb="FF000000"/>
        <rFont val="Calibri"/>
        <family val="2"/>
      </rPr>
      <t>Unvaccinated</t>
    </r>
    <r>
      <rPr>
        <b/>
        <sz val="11"/>
        <color rgb="FF000000"/>
        <rFont val="Calibri"/>
        <family val="2"/>
      </rPr>
      <t xml:space="preserve"> Status Deaths
6 July 2022 ONS DATA</t>
    </r>
  </si>
  <si>
    <r>
      <t xml:space="preserve">80 Onward
</t>
    </r>
    <r>
      <rPr>
        <b/>
        <u/>
        <sz val="11"/>
        <color rgb="FF000000"/>
        <rFont val="Calibri"/>
        <family val="2"/>
      </rPr>
      <t>Unvaccinated</t>
    </r>
    <r>
      <rPr>
        <b/>
        <sz val="11"/>
        <color rgb="FF000000"/>
        <rFont val="Calibri"/>
        <family val="2"/>
      </rPr>
      <t xml:space="preserve"> Status Deaths 
25 August 2023 ONS Data</t>
    </r>
  </si>
  <si>
    <r>
      <t xml:space="preserve">80  Onward
</t>
    </r>
    <r>
      <rPr>
        <b/>
        <u/>
        <sz val="11"/>
        <color rgb="FF000000"/>
        <rFont val="Calibri"/>
        <family val="2"/>
      </rPr>
      <t>ONE or More Doses</t>
    </r>
    <r>
      <rPr>
        <b/>
        <sz val="11"/>
        <color rgb="FF000000"/>
        <rFont val="Calibri"/>
        <family val="2"/>
      </rPr>
      <t xml:space="preserve"> Status Deaths
6 July 2022 ONS Data</t>
    </r>
  </si>
  <si>
    <r>
      <t xml:space="preserve">80  Onward
</t>
    </r>
    <r>
      <rPr>
        <b/>
        <u/>
        <sz val="11"/>
        <color rgb="FF000000"/>
        <rFont val="Calibri"/>
        <family val="2"/>
      </rPr>
      <t>ONE or More Doses</t>
    </r>
    <r>
      <rPr>
        <b/>
        <sz val="11"/>
        <color rgb="FF000000"/>
        <rFont val="Calibri"/>
        <family val="2"/>
      </rPr>
      <t xml:space="preserve"> Status Deaths
25 August 2023 ONS Data</t>
    </r>
  </si>
  <si>
    <r>
      <t xml:space="preserve">80  Onward
</t>
    </r>
    <r>
      <rPr>
        <b/>
        <u/>
        <sz val="11"/>
        <color rgb="FF000000"/>
        <rFont val="Calibri"/>
        <family val="2"/>
      </rPr>
      <t>TWO or More Doses</t>
    </r>
    <r>
      <rPr>
        <b/>
        <sz val="11"/>
        <color rgb="FF000000"/>
        <rFont val="Calibri"/>
        <family val="2"/>
      </rPr>
      <t xml:space="preserve"> Status Deaths
6 July 2022 ONS Data</t>
    </r>
  </si>
  <si>
    <r>
      <t xml:space="preserve">80  Onward
</t>
    </r>
    <r>
      <rPr>
        <b/>
        <u/>
        <sz val="11"/>
        <color rgb="FF000000"/>
        <rFont val="Calibri"/>
        <family val="2"/>
      </rPr>
      <t>TWO or More Doses</t>
    </r>
    <r>
      <rPr>
        <b/>
        <sz val="11"/>
        <color rgb="FF000000"/>
        <rFont val="Calibri"/>
        <family val="2"/>
      </rPr>
      <t xml:space="preserve"> Status Deaths
25 August 2023 ONS Data</t>
    </r>
  </si>
  <si>
    <r>
      <t xml:space="preserve">80  Onward
</t>
    </r>
    <r>
      <rPr>
        <b/>
        <u/>
        <sz val="11"/>
        <color rgb="FF000000"/>
        <rFont val="Calibri"/>
        <family val="2"/>
      </rPr>
      <t>THREE or More Doses</t>
    </r>
    <r>
      <rPr>
        <b/>
        <sz val="11"/>
        <color rgb="FF000000"/>
        <rFont val="Calibri"/>
        <family val="2"/>
      </rPr>
      <t xml:space="preserve"> Status Deaths
6 July 2022 ONS Data</t>
    </r>
  </si>
  <si>
    <r>
      <t xml:space="preserve">80  Onward
</t>
    </r>
    <r>
      <rPr>
        <b/>
        <u/>
        <sz val="11"/>
        <color rgb="FF000000"/>
        <rFont val="Calibri"/>
        <family val="2"/>
      </rPr>
      <t>THREE or More Doses</t>
    </r>
    <r>
      <rPr>
        <b/>
        <sz val="11"/>
        <color rgb="FF000000"/>
        <rFont val="Calibri"/>
        <family val="2"/>
      </rPr>
      <t xml:space="preserve"> Status Deaths
25 August 2023 ONS Data</t>
    </r>
  </si>
  <si>
    <t>80  Onward
Unvaccinated
Total</t>
  </si>
  <si>
    <t>80 Onward</t>
  </si>
  <si>
    <t>Now Lets get Rid of the Statistical Variation of the cloudy statistical definition of Death "Involving Covid-19"</t>
  </si>
  <si>
    <t>False Positives and deaths that had nothing to do with Covid-19 yet Covid being assigned as "involved" easily cloud a negative efficacy</t>
  </si>
  <si>
    <t>; Especially when almost everyone catches Covid-19 and Lipid Nano Particle Synthetic Messenger RNA Genetic instruction Vaccines with an uncontrolled biodistribution and an unknown duration of eliciting Covid-19 Spike protein in the areas of the body receiving the uncontrolled biodistribution can lead to a death outcome diagnosis that would suggest a Death Involving Covid-19</t>
  </si>
  <si>
    <t>Deaths 
All-Cause</t>
  </si>
  <si>
    <t>All Cause 
Deaths
80  Onward
Unvaccinated Dataset 
1 Jan 2021
 to 
31 May 2022
Table 2 ONS Report</t>
  </si>
  <si>
    <t>All Cause 
Deaths
80  Onward
Unvaccinated Dataset 
1 APR 2021
 to 
31 May 2023
Table 2 ONS Report</t>
  </si>
  <si>
    <t>All Cause 
Deaths
80  Onward
ONE or More Doses
1 Jan 2021
 to 
31 May 2022
Table 2 ONS Report</t>
  </si>
  <si>
    <t>All Cause 
Deaths
80  Onward
ONE or More Doses
1 APR 2021
 to 
31 May 2023
Table 2 ONS Report</t>
  </si>
  <si>
    <t>All Cause 
Deaths
80  Onward
TWO or More Doses
1 Jan 2021
 to 
31 May 2022</t>
  </si>
  <si>
    <t>All Cause 
Deaths
80  Onward
TWO or More Doses
1 APR 2021
 to 
31 May 2023
Table 2 ONS Report</t>
  </si>
  <si>
    <t>All Cause 
Deaths
80  Onward
THREE or More Doses 
1 Jan 2021
 to 
31 May 2022
Table 2 ONS Report</t>
  </si>
  <si>
    <t>All Cause 
Deaths
80  Onward
THREE or More Doses
1 APR 2021
 to 
31 May 2023
Table 2 ONS Report</t>
  </si>
  <si>
    <t>ONS TABLE 2 
Total All Cause 
Deaths
80  Onward
1 Jan 2021
to
31 May 2022</t>
  </si>
  <si>
    <t>ONS TABLE 2 
Total All Cause 
Deaths
Total Deaths 80 Onward
1 APR 2021
to
31 May 2023</t>
  </si>
  <si>
    <t>Unvaccinated 
All Cause Deaths
Last 12 months</t>
  </si>
  <si>
    <t>One of more Doses 
All Cause Deaths
Last 12 months</t>
  </si>
  <si>
    <t>TOTAL
All Cause Deaths
Last 12 months</t>
  </si>
  <si>
    <t>Unvaccinated
All Cause Deaths
Last 12 months</t>
  </si>
  <si>
    <t>Three or more Doses
All Cause Deaths
Last 12 months</t>
  </si>
  <si>
    <t>Two or more Doses 
All Cause 
Last 12 months</t>
  </si>
  <si>
    <t>Vaccinated Risk Of All Cause Death (VR)</t>
  </si>
  <si>
    <t>Unvaccinated Risk Of All Cause Death (UR)</t>
  </si>
  <si>
    <t>80+ Cohort Population</t>
  </si>
  <si>
    <t>No Interference Death Count of 80+ Cohort</t>
  </si>
  <si>
    <t xml:space="preserve">England Data Reality for
  the All Cause Deaths that
 DID eventuate in a  96.3% 
Tripple+"Vaccinated" 
80+ England Population
of 3.0 Million </t>
  </si>
  <si>
    <t>England Data Calculation for the All Cause Deaths that SHOULD have occurred in an Unvaccinated 
80+ England Population
of 3.0 Million. Based off 
Actual Unvaccinated rates
 of Death Data</t>
  </si>
  <si>
    <t>70-79 
Unvaccinated Rate
Week 27 Report</t>
  </si>
  <si>
    <t>70-79  
ONE or More Doses Rate
Week 27 Report</t>
  </si>
  <si>
    <t>70-79  
TWO or More Doses Rate
Week 27 Report</t>
  </si>
  <si>
    <t>70-79  
THREE or More Doses Rate
Week 27 Report</t>
  </si>
  <si>
    <t>Deaths Involving 
All Cause
70-79  
Unvaccinated Dataset 
1 Jan 2021
 to 
31 May 2022
Table 2 ONS Report</t>
  </si>
  <si>
    <t>Deaths Involving 
All Cause
70-79  
Unvaccinated Dataset 
1 APR 2021
 to 
31 May 2023
Table 2 ONS Report</t>
  </si>
  <si>
    <t>Deaths Involving 
All Cause
70-79  
ONE or More Doses
1 Jan 2021
 to 
31 May 2022
Table 2 ONS Report</t>
  </si>
  <si>
    <t>Deaths Involving 
All Cause
70-79  
ONE or More Doses
1 APR 2021
 to 
31 May 2023
Table 2 ONS Report</t>
  </si>
  <si>
    <t>Deaths Involving 
All Cause
70-79  
TWO or More Doses
1 Jan 2021
 to 
31 May 2022</t>
  </si>
  <si>
    <t>Deaths Involving 
All Cause
70-79  
TWO or More Doses
1 APR 2021
 to 
31 May 2023
Table 2 ONS Report</t>
  </si>
  <si>
    <t>Deaths Involving 
All Cause
70-79  
THREE or More Doses 
1 Jan 2021
 to 
31 May 2022
Table 2 ONS Report</t>
  </si>
  <si>
    <t>Deaths Involving 
All Cause
70-79  
THREE or More Doses
1 APR 2021
 to 
31 May 2023
Table 2 ONS Report</t>
  </si>
  <si>
    <t>ONS TABLE 2 
Total Deaths Involving 
All Cause
70-79  
1 Jan 2021
to
31 May 2022</t>
  </si>
  <si>
    <t>ONS TABLE 2 
Total Deaths Involving 
All Cause
Total Deaths 70-79 
1 APR 2021
to
31 May 2023</t>
  </si>
  <si>
    <t>70-79  
Unvaccinated Status Deaths
6 July 2022 ONS DATA</t>
  </si>
  <si>
    <t>70-79 
Unvaccinated Status Deaths 
25 August 2023 ONS Data</t>
  </si>
  <si>
    <t>70-79  
ONE or More Doses Status Deaths
6 July 2022 ONS Data</t>
  </si>
  <si>
    <t>70-79  
ONE or More Doses Status Deaths
25 August 2023 ONS Data</t>
  </si>
  <si>
    <t>70-79  
TWO or More Doses Status Deaths
6 July 2022 ONS Data</t>
  </si>
  <si>
    <t>70-79  
TWO or More Doses Status Deaths
25 August 2023 ONS Data</t>
  </si>
  <si>
    <t>70-79  
THREE or More Doses Status Deaths
6 July 2022 ONS Data</t>
  </si>
  <si>
    <t>70-79  
THREE or More Doses Status Deaths
25 August 2023 ONS Data</t>
  </si>
  <si>
    <t>70-79  
Unvaccinated
Total</t>
  </si>
  <si>
    <t>9770-7923</t>
  </si>
  <si>
    <t>970-79462</t>
  </si>
  <si>
    <t>70-79</t>
  </si>
  <si>
    <t>70-79 Cohort Population</t>
  </si>
  <si>
    <t>England Data Calculation for the All Cause Deaths that SHOULD have occurred in an Unvaccinated 
70-79 England Population
of 5.1 Million. Based off 
Actual Unvaccinated rates
 of Death Data</t>
  </si>
  <si>
    <t xml:space="preserve">England Data Reality for
  the All Cause Deaths that
 DID eventuate in a  95.2% 
Tripple+"Vaccinated" 
70-79 England Population
of 5.1 Million </t>
  </si>
  <si>
    <t>60-69 
Unvaccinated Rate
Week 27 Report</t>
  </si>
  <si>
    <t>60-69  
ONE or More Doses Rate
Week 27 Report</t>
  </si>
  <si>
    <t>60-69  
TWO or More Doses Rate
Week 27 Report</t>
  </si>
  <si>
    <t>60-69  
THREE or More Doses Rate
Week 27 Report</t>
  </si>
  <si>
    <t>Deaths Involving 
All Cause
60-69  
Unvaccinated Dataset 
1 Jan 2021
 to 
31 May 2022
Table 2 ONS Report</t>
  </si>
  <si>
    <t>Deaths Involving 
All Cause
60-69  
Unvaccinated Dataset 
1 APR 2021
 to 
31 May 2023
Table 2 ONS Report</t>
  </si>
  <si>
    <t>Deaths Involving 
All Cause
60-69  
ONE or More Doses
1 Jan 2021
 to 
31 May 2022
Table 2 ONS Report</t>
  </si>
  <si>
    <t>Deaths Involving 
All Cause
60-69  
ONE or More Doses
1 APR 2021
 to 
31 May 2023
Table 2 ONS Report</t>
  </si>
  <si>
    <t>Deaths Involving 
All Cause
60-69  
TWO or More Doses
1 Jan 2021
 to 
31 May 2022</t>
  </si>
  <si>
    <t>Deaths Involving 
All Cause
60-69  
TWO or More Doses
1 APR 2021
 to 
31 May 2023
Table 2 ONS Report</t>
  </si>
  <si>
    <t>Deaths Involving 
All Cause
60-69  
THREE or More Doses 
1 Jan 2021
 to 
31 May 2022
Table 2 ONS Report</t>
  </si>
  <si>
    <t>Deaths Involving 
All Cause
60-69  
THREE or More Doses
1 APR 2021
 to 
31 May 2023
Table 2 ONS Report</t>
  </si>
  <si>
    <t>ONS TABLE 2 
Total Deaths Involving 
All Cause
60-69  
1 Jan 2021
to
31 May 2022</t>
  </si>
  <si>
    <t>ONS TABLE 2 
Total Deaths Involving 
All Cause
Total Deaths 60-69 
1 APR 2021
to
31 May 2023</t>
  </si>
  <si>
    <t>60-69  
Unvaccinated Status Deaths
6 July 2022 ONS DATA</t>
  </si>
  <si>
    <t>60-69 
Unvaccinated Status Deaths 
25 August 2023 ONS Data</t>
  </si>
  <si>
    <t>60-69  
ONE or More Doses Status Deaths
6 July 2022 ONS Data</t>
  </si>
  <si>
    <t>60-69  
ONE or More Doses Status Deaths
25 August 2023 ONS Data</t>
  </si>
  <si>
    <t>60-69  
TWO or More Doses Status Deaths
6 July 2022 ONS Data</t>
  </si>
  <si>
    <t>60-69  
TWO or More Doses Status Deaths
25 August 2023 ONS Data</t>
  </si>
  <si>
    <t>60-69  
THREE or More Doses Status Deaths
6 July 2022 ONS Data</t>
  </si>
  <si>
    <t>60-69  
THREE or More Doses Status Deaths
25 August 2023 ONS Data</t>
  </si>
  <si>
    <t>60-69  
Unvaccinated
Total</t>
  </si>
  <si>
    <t>9760-6923</t>
  </si>
  <si>
    <t>960-69462</t>
  </si>
  <si>
    <t>60-69</t>
  </si>
  <si>
    <t>60-69 Cohort Population</t>
  </si>
  <si>
    <t>England Data Calculation for the All Cause Deaths that SHOULD have occurred in an Unvaccinated 
60-69 England Population
of 6.7 Million. Based off 
Actual Unvaccinated rates
 of Death Data</t>
  </si>
  <si>
    <t xml:space="preserve">England Data Reality for
  the All Cause Deaths that
 DID eventuate in a  85.2% 
Tripple+"Vaccinated" 
60-69 England Population
of 6.7 Million </t>
  </si>
  <si>
    <t>50-59 
Unvaccinated Rate
Week 27 Report</t>
  </si>
  <si>
    <t>50-59  
ONE or More Doses Rate
Week 27 Report</t>
  </si>
  <si>
    <t>50-59  
TWO or More Doses Rate
Week 27 Report</t>
  </si>
  <si>
    <t>50-59  
THREE or More Doses Rate
Week 27 Report</t>
  </si>
  <si>
    <t>Deaths Involving 
All Cause
50-59  
Unvaccinated Dataset 
1 Jan 2021
 to 
31 May 2022
Table 2 ONS Report</t>
  </si>
  <si>
    <t>Deaths Involving 
All Cause
50-59  
Unvaccinated Dataset 
1 APR 2021
 to 
31 May 2023
Table 2 ONS Report</t>
  </si>
  <si>
    <t>Deaths Involving 
All Cause
50-59  
ONE or More Doses
1 Jan 2021
 to 
31 May 2022
Table 2 ONS Report</t>
  </si>
  <si>
    <t>Deaths Involving 
All Cause
50-59  
ONE or More Doses
1 APR 2021
 to 
31 May 2023
Table 2 ONS Report</t>
  </si>
  <si>
    <t>Deaths Involving 
All Cause
50-59  
TWO or More Doses
1 Jan 2021
 to 
31 May 2022</t>
  </si>
  <si>
    <t>Deaths Involving 
All Cause
50-59  
TWO or More Doses
1 APR 2021
 to 
31 May 2023
Table 2 ONS Report</t>
  </si>
  <si>
    <t>Deaths Involving 
All Cause
50-59  
THREE or More Doses 
1 Jan 2021
 to 
31 May 2022
Table 2 ONS Report</t>
  </si>
  <si>
    <t>Deaths Involving 
All Cause
50-59  
THREE or More Doses
1 APR 2021
 to 
31 May 2023
Table 2 ONS Report</t>
  </si>
  <si>
    <t>ONS TABLE 2 
Total Deaths Involving 
All Cause
50-59  
1 Jan 2021
to
31 May 2022</t>
  </si>
  <si>
    <t>ONS TABLE 2 
Total Deaths Involving 
All Cause
Total Deaths 50-59 
1 APR 2021
to
31 May 2023</t>
  </si>
  <si>
    <t>50-59  
Unvaccinated Status Deaths
6 July 2022 ONS DATA</t>
  </si>
  <si>
    <t>50-59 
Unvaccinated Status Deaths 
25 August 2023 ONS Data</t>
  </si>
  <si>
    <t>50-59  
ONE or More Doses Status Deaths
6 July 2022 ONS Data</t>
  </si>
  <si>
    <t>50-59  
ONE or More Doses Status Deaths
25 August 2023 ONS Data</t>
  </si>
  <si>
    <t>50-59  
TWO or More Doses Status Deaths
6 July 2022 ONS Data</t>
  </si>
  <si>
    <t>50-59  
TWO or More Doses Status Deaths
25 August 2023 ONS Data</t>
  </si>
  <si>
    <t>50-59  
THREE or More Doses Status Deaths
6 July 2022 ONS Data</t>
  </si>
  <si>
    <t>50-59  
THREE or More Doses Status Deaths
25 August 2023 ONS Data</t>
  </si>
  <si>
    <t>50-59  
Unvaccinated
Total</t>
  </si>
  <si>
    <t>9750-5923</t>
  </si>
  <si>
    <t>950-59462</t>
  </si>
  <si>
    <t>50-59</t>
  </si>
  <si>
    <t>50-59 Cohort Population</t>
  </si>
  <si>
    <t>England Data Calculation for the All Cause Deaths that SHOULD have occurred in an Unvaccinated 
50-59 England Population
of 8.25 Million. Based off 
Actual Unvaccinated rates
 of Death Data</t>
  </si>
  <si>
    <t xml:space="preserve">England Data Reality for
  the All Cause Deaths that
 DID eventuate in a  76.5% 
Tripple+"Vaccinated" 
50-59 England Population
of 8.25 Million </t>
  </si>
  <si>
    <t>Quick Calculation</t>
  </si>
  <si>
    <t>Net Accelerated Death Rate in this Age Group</t>
  </si>
  <si>
    <t>40-49 
Unvaccinated Rate
Week 27 Report</t>
  </si>
  <si>
    <t>40-49  
ONE or More Doses Rate
Week 27 Report</t>
  </si>
  <si>
    <t>40-49  
TWO or More Doses Rate
Week 27 Report</t>
  </si>
  <si>
    <t>40-49  
THREE or More Doses Rate
Week 27 Report</t>
  </si>
  <si>
    <t>Deaths Involving 
All Cause
40-49  
Unvaccinated Dataset 
1 Jan 2021
 to 
31 May 2022
Table 2 ONS Report</t>
  </si>
  <si>
    <t>Deaths Involving 
All Cause
40-49  
Unvaccinated Dataset 
1 APR 2021
 to 
31 May 2023
Table 2 ONS Report</t>
  </si>
  <si>
    <t>Deaths Involving 
All Cause
40-49  
ONE or More Doses
1 Jan 2021
 to 
31 May 2022
Table 2 ONS Report</t>
  </si>
  <si>
    <t>Deaths Involving 
All Cause
40-49  
ONE or More Doses
1 APR 2021
 to 
31 May 2023
Table 2 ONS Report</t>
  </si>
  <si>
    <t>Deaths Involving 
All Cause
40-49  
TWO or More Doses
1 Jan 2021
 to 
31 May 2022</t>
  </si>
  <si>
    <t>Deaths Involving 
All Cause
40-49  
TWO or More Doses
1 APR 2021
 to 
31 May 2023
Table 2 ONS Report</t>
  </si>
  <si>
    <t>Deaths Involving 
All Cause
40-49  
THREE or More Doses 
1 Jan 2021
 to 
31 May 2022
Table 2 ONS Report</t>
  </si>
  <si>
    <t>Deaths Involving 
All Cause
40-49  
THREE or More Doses
1 APR 2021
 to 
31 May 2023
Table 2 ONS Report</t>
  </si>
  <si>
    <t>ONS TABLE 2 
Total Deaths Involving 
All Cause
40-49  
1 Jan 2021
to
31 May 2022</t>
  </si>
  <si>
    <t>ONS TABLE 2 
Total Deaths Involving 
All Cause
Total Deaths 40-49 
1 APR 2021
to
31 May 2023</t>
  </si>
  <si>
    <t>40-49  
Unvaccinated Status Deaths
6 July 2022 ONS DATA</t>
  </si>
  <si>
    <t>40-49 
Unvaccinated Status Deaths 
25 August 2023 ONS Data</t>
  </si>
  <si>
    <t>40-49  
ONE or More Doses Status Deaths
6 July 2022 ONS Data</t>
  </si>
  <si>
    <t>40-49  
ONE or More Doses Status Deaths
25 August 2023 ONS Data</t>
  </si>
  <si>
    <t>40-49  
TWO or More Doses Status Deaths
6 July 2022 ONS Data</t>
  </si>
  <si>
    <t>40-49  
TWO or More Doses Status Deaths
25 August 2023 ONS Data</t>
  </si>
  <si>
    <t>40-49  
THREE or More Doses Status Deaths
6 July 2022 ONS Data</t>
  </si>
  <si>
    <t>40-49  
THREE or More Doses Status Deaths
25 August 2023 ONS Data</t>
  </si>
  <si>
    <t>40-49  
Unvaccinated
Total</t>
  </si>
  <si>
    <t>9740-4923</t>
  </si>
  <si>
    <t>940-49462</t>
  </si>
  <si>
    <t>40-49</t>
  </si>
  <si>
    <t>40-49 Cohort Population</t>
  </si>
  <si>
    <t>18-39 
Unvaccinated Rate
Week 27 Report</t>
  </si>
  <si>
    <t>18-39  
ONE or More Doses Rate
Week 27 Report</t>
  </si>
  <si>
    <t>18-39  
TWO or More Doses Rate
Week 27 Report</t>
  </si>
  <si>
    <t>18-39  
THREE or More Doses Rate
Week 27 Report</t>
  </si>
  <si>
    <t>Deaths Involving 
All Cause
18-39  
Unvaccinated Dataset 
1 Jan 2021
 to 
31 May 2022
Table 2 ONS Report</t>
  </si>
  <si>
    <t>Deaths Involving 
All Cause
18-39  
Unvaccinated Dataset 
1 APR 2021
 to 
31 May 2023
Table 2 ONS Report</t>
  </si>
  <si>
    <t>Deaths Involving 
All Cause
18-39  
ONE or More Doses
1 Jan 2021
 to 
31 May 2022
Table 2 ONS Report</t>
  </si>
  <si>
    <t>Deaths Involving 
All Cause
18-39  
ONE or More Doses
1 APR 2021
 to 
31 May 2023
Table 2 ONS Report</t>
  </si>
  <si>
    <t>Deaths Involving 
All Cause
18-39  
TWO or More Doses
1 Jan 2021
 to 
31 May 2022</t>
  </si>
  <si>
    <t>Deaths Involving 
All Cause
18-39  
TWO or More Doses
1 APR 2021
 to 
31 May 2023
Table 2 ONS Report</t>
  </si>
  <si>
    <t>Deaths Involving 
All Cause
18-39  
THREE or More Doses 
1 Jan 2021
 to 
31 May 2022
Table 2 ONS Report</t>
  </si>
  <si>
    <t>Deaths Involving 
All Cause
18-39  
THREE or More Doses
1 APR 2021
 to 
31 May 2023
Table 2 ONS Report</t>
  </si>
  <si>
    <t>ONS TABLE 2 
Total Deaths Involving 
All Cause
18-39  
1 Jan 2021
to
31 May 2022</t>
  </si>
  <si>
    <t>ONS TABLE 2 
Total Deaths Involving 
All Cause
Total Deaths 18-39 
1 APR 2021
to
31 May 2023</t>
  </si>
  <si>
    <t>18-39  
Unvaccinated Status Deaths
6 July 2022 ONS DATA</t>
  </si>
  <si>
    <t>18-39 
Unvaccinated Status Deaths 
25 August 2023 ONS Data</t>
  </si>
  <si>
    <t>18-39  
ONE or More Doses Status Deaths
6 July 2022 ONS Data</t>
  </si>
  <si>
    <t>18-39  
ONE or More Doses Status Deaths
25 August 2023 ONS Data</t>
  </si>
  <si>
    <t>18-39  
TWO or More Doses Status Deaths
6 July 2022 ONS Data</t>
  </si>
  <si>
    <t>18-39  
TWO or More Doses Status Deaths
25 August 2023 ONS Data</t>
  </si>
  <si>
    <t>18-39  
THREE or More Doses Status Deaths
6 July 2022 ONS Data</t>
  </si>
  <si>
    <t>18-39  
THREE or More Doses Status Deaths
25 August 2023 ONS Data</t>
  </si>
  <si>
    <t>18-39  
Unvaccinated
Total</t>
  </si>
  <si>
    <t>9718-3923</t>
  </si>
  <si>
    <t>918-39462</t>
  </si>
  <si>
    <t>18-39 Cohort Population</t>
  </si>
  <si>
    <t>No Interference Death Count of 18-39 Cohort</t>
  </si>
  <si>
    <t>No Interference Death Count of 40-49 Cohort</t>
  </si>
  <si>
    <t>No Interference Death Count of 50-59 Cohort</t>
  </si>
  <si>
    <t>18-39</t>
  </si>
  <si>
    <t>Vaccinated 3+ Dose Risk Of All Cause Death (VR)</t>
  </si>
  <si>
    <t>Vaccinated 2 Dose Risk Of All Cause Death (VR)</t>
  </si>
  <si>
    <t>Vaccinated 2 or more Doses</t>
  </si>
  <si>
    <t>Vaccinated 3 or more Doses</t>
  </si>
  <si>
    <t>Vaccinated 1 or more Doses</t>
  </si>
  <si>
    <t>England Data Calculation for the All Cause Deaths that SHOULD have occurred in an Unvaccinated 
18-39 England Population
of 19.1 Million. Based off 
Actual Unvaccinated rates
 of Death Data</t>
  </si>
  <si>
    <t xml:space="preserve">England Data Reality for
  the All Cause Deaths that
 DID eventuate in a  42.2% 
Tripple+"Vaccinated" 
18-39 England Population
of 19.1 Million </t>
  </si>
  <si>
    <t>Net 12 Months Vaccination Contribution to Deaths</t>
  </si>
  <si>
    <t>18-39 Population Cohort</t>
  </si>
  <si>
    <t>40-49 Population Cohort</t>
  </si>
  <si>
    <t>50-59 Population Cohort</t>
  </si>
  <si>
    <t>70-79 Population Cohort</t>
  </si>
  <si>
    <t>60-69 Population Cohort</t>
  </si>
  <si>
    <t>80 and Over Population Cohort</t>
  </si>
  <si>
    <t>CDC REMOVED WEB URL ON VACCINE EFFICACY - REMOVED MID_COVID VACCINE ROLL-OUT</t>
  </si>
  <si>
    <t>CDC Example Calculation</t>
  </si>
  <si>
    <t>Official Data References - NO ASSUMPTIONS OR CHANGES TO GOVERNMENT DATA MADE</t>
  </si>
  <si>
    <t>6 July 2022 Report: Deaths occurring between 1 January 2021 and 31 May 2022</t>
  </si>
  <si>
    <t>25 August 2023 Report : Deaths occurring between 1 April 2021 and 31 May 2023</t>
  </si>
  <si>
    <t>National flu and COVID-19 surveillance data report: 6 July 2023 (week 27) supplementary ODS type file (It can be opened in Excel) sheet “Figure_19__COVID_Vac_Uptake”</t>
  </si>
  <si>
    <t>week 27 report vaccine Uptake</t>
  </si>
  <si>
    <t>Reference: Data</t>
  </si>
  <si>
    <t>Vaccinated Age Group</t>
  </si>
  <si>
    <t>1 or more Doses</t>
  </si>
  <si>
    <t>2 or more Doses</t>
  </si>
  <si>
    <t>3 or more Doses</t>
  </si>
  <si>
    <t>80+</t>
  </si>
  <si>
    <t>Per Day</t>
  </si>
  <si>
    <t>Unvaccinated (Covid-19) Chance of Dying</t>
  </si>
  <si>
    <t>Every Month</t>
  </si>
  <si>
    <t>Every Week</t>
  </si>
  <si>
    <t>Every Day</t>
  </si>
  <si>
    <t>For Age Group 18-39</t>
  </si>
  <si>
    <t>For Age Group 40-49</t>
  </si>
  <si>
    <t>For Age Group 50-59</t>
  </si>
  <si>
    <t>For Age Group 60-69</t>
  </si>
  <si>
    <t>For Age Group 70-79</t>
  </si>
  <si>
    <t>For Age Group 80 and Over</t>
  </si>
  <si>
    <t>ENGLAND for 18 and Over</t>
  </si>
  <si>
    <t>Each Unit is a Person</t>
  </si>
  <si>
    <t>If there was no Covid-19 Vaccine Roll Out in England</t>
  </si>
  <si>
    <t>And Everyone was returned to their natural</t>
  </si>
  <si>
    <t xml:space="preserve">Statistics Indicate Fewer Deaths </t>
  </si>
  <si>
    <t>18+ Vaccination Risk Contributions over 12 months</t>
  </si>
  <si>
    <t>AGE GROUP</t>
  </si>
  <si>
    <t>80 and Over</t>
  </si>
  <si>
    <t>JUN22-MAY23</t>
  </si>
  <si>
    <t>DATE-RANGE
(12 Months)</t>
  </si>
  <si>
    <t>AGE GROUP'S 
UNVACCINATED
 RATE OF DEATH</t>
  </si>
  <si>
    <t>AGE GROUP'S
AVERAGE
UNVACCINATED
 POPULATION</t>
  </si>
  <si>
    <t>AGE GROUP'S 
UNVACCINATED
DEATHS</t>
  </si>
  <si>
    <t>TOTAL</t>
  </si>
  <si>
    <t>AGE GROUP'S NET REDUCTION OF DEATHS
IF ONLY UNVACCINATED RATES OF DEATH
APPLIED TO THE TOTAL POPULATION 
OF THE AGE GROUP</t>
  </si>
  <si>
    <t xml:space="preserve">AGE GROUP'S TOTAL DEATHS 
IF ONLY UNVACCINATED RATES OF DEATH
 APPLIED TO THE TOTAL POPULATION
OF THE AGE GROUP </t>
  </si>
  <si>
    <t>TOTAL
 POPULATION
OF THE AGE GROUP</t>
  </si>
  <si>
    <r>
      <t xml:space="preserve">AGE GROUP'S TOTAL DEATHS 
</t>
    </r>
    <r>
      <rPr>
        <b/>
        <u/>
        <sz val="11"/>
        <color theme="1"/>
        <rFont val="Calibri"/>
        <family val="2"/>
        <scheme val="minor"/>
      </rPr>
      <t>THAT DID OCCUR</t>
    </r>
    <r>
      <rPr>
        <sz val="11"/>
        <color theme="1"/>
        <rFont val="Calibri"/>
        <family val="2"/>
        <scheme val="minor"/>
      </rPr>
      <t xml:space="preserve"> (HAVING APPLIED
 mRNA LED "VACCINATIONS")
TO THE TOTAL POPULATION
OF THE AGE GROUP </t>
    </r>
  </si>
  <si>
    <t>The Queen and the late Duke of Edinburgh received Covid-19 vaccinations in 2021</t>
  </si>
  <si>
    <t>In Memory or Her Majesty Queen Elizabeth the Second Who Died September 2022</t>
  </si>
  <si>
    <t>Annually</t>
  </si>
  <si>
    <t>Total Recorded Deaths</t>
  </si>
  <si>
    <t>Official Data Reveals This Death Count for an Entirely Unvaccinated Population</t>
  </si>
  <si>
    <t>The following Fewer Deaths would have resulted</t>
  </si>
  <si>
    <t>If there was no Covid-19 Vaccine Roll Out in England and everyone was returned to their natural Unvaccinated Statistical Chance of Dying</t>
  </si>
  <si>
    <t>Negative Efficacy</t>
  </si>
  <si>
    <t>England Data Calculation for the All Cause Deaths that SHOULD have occurred in an Unvaccinated 
40-49 England Population
of 8.25 Million. Based off 
Actual Unvaccinated rates
 of Death Data</t>
  </si>
  <si>
    <t xml:space="preserve">England Data Reality for
  the All Cause Deaths that
 DID eventuate in a  53.4% 
Tripple+"Vaccinated" 
40-49 England Population
of 8.25 Million </t>
  </si>
  <si>
    <t xml:space="preserve">England Data for the  All Cause Deaths that
 DID occur in a 42.2% Triple or more dosed "Vaccinated" 18-39+ England Population of 19.1 Million </t>
  </si>
  <si>
    <t xml:space="preserve">England Data for the  All Cause Deaths that
 DID occur in a 53.4% Triple or more dosed "Vaccinated" 40-49+ England Population of 8.25 Million </t>
  </si>
  <si>
    <t xml:space="preserve">England Data for the  All Cause Deaths that
 DID occur in a 76.5% Triple or more dosed "Vaccinated" 50-59+ England Population of 8.25 Million </t>
  </si>
  <si>
    <t xml:space="preserve">England Data for the  All Cause Deaths that
 DID occur in a 85.2% Triple or more dosed "Vaccinated" 60-69+ England Population of 6.7 Million </t>
  </si>
  <si>
    <t xml:space="preserve">England Data for the  All Cause Deaths that
 DID occur in a 96.3% Triple or more dosed "Vaccinated" 80+ England Population of 3.0 Million </t>
  </si>
  <si>
    <t xml:space="preserve">England Data for the  All Cause Deaths that
 DID occur in a 95.2% Triple or more dosed "Vaccinated" 70-79+ England Population of 5.1 Million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</si>
</sst>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00%"/>
    <numFmt numFmtId="167" formatCode="_-* #,##0_-;\-* #,##0_-;_-* &quot;-&quot;???_-;_-@_-"/>
    <numFmt numFmtId="168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404040"/>
      <name val="Segoe UI"/>
      <family val="2"/>
    </font>
    <font>
      <b/>
      <sz val="18"/>
      <color theme="1"/>
      <name val="Calibri"/>
      <family val="2"/>
      <scheme val="minor"/>
    </font>
    <font>
      <b/>
      <sz val="10"/>
      <color rgb="FF141414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7C91"/>
        <bgColor rgb="FF007C91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EC44D8"/>
        <bgColor indexed="64"/>
      </patternFill>
    </fill>
    <fill>
      <patternFill patternType="solid">
        <fgColor rgb="FFFF8D3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36">
    <xf numFmtId="0" fontId="0" fillId="0" borderId="0" xfId="0"/>
    <xf numFmtId="9" fontId="0" fillId="0" borderId="0" xfId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0" applyNumberFormat="1" applyBorder="1"/>
    <xf numFmtId="0" fontId="0" fillId="0" borderId="0" xfId="0" applyAlignment="1">
      <alignment horizontal="center" wrapText="1"/>
    </xf>
    <xf numFmtId="0" fontId="0" fillId="2" borderId="0" xfId="0" applyFill="1"/>
    <xf numFmtId="0" fontId="3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4" fillId="6" borderId="0" xfId="0" applyFont="1" applyFill="1" applyAlignment="1">
      <alignment horizontal="center" wrapText="1"/>
    </xf>
    <xf numFmtId="0" fontId="4" fillId="7" borderId="0" xfId="0" applyFont="1" applyFill="1" applyAlignment="1">
      <alignment horizontal="center" wrapText="1"/>
    </xf>
    <xf numFmtId="0" fontId="4" fillId="8" borderId="0" xfId="0" applyFont="1" applyFill="1" applyAlignment="1">
      <alignment horizontal="center" wrapText="1"/>
    </xf>
    <xf numFmtId="164" fontId="4" fillId="4" borderId="0" xfId="1" applyNumberFormat="1" applyFont="1" applyFill="1" applyAlignment="1">
      <alignment horizontal="center" wrapText="1"/>
    </xf>
    <xf numFmtId="0" fontId="3" fillId="9" borderId="0" xfId="0" applyFont="1" applyFill="1" applyAlignment="1">
      <alignment horizontal="center" vertical="center" wrapText="1"/>
    </xf>
    <xf numFmtId="17" fontId="6" fillId="0" borderId="0" xfId="0" applyNumberFormat="1" applyFont="1"/>
    <xf numFmtId="10" fontId="0" fillId="4" borderId="0" xfId="0" applyNumberFormat="1" applyFill="1"/>
    <xf numFmtId="10" fontId="0" fillId="5" borderId="0" xfId="1" applyNumberFormat="1" applyFont="1" applyFill="1"/>
    <xf numFmtId="10" fontId="7" fillId="6" borderId="0" xfId="0" applyNumberFormat="1" applyFont="1" applyFill="1" applyAlignment="1">
      <alignment horizontal="right" vertical="center"/>
    </xf>
    <xf numFmtId="10" fontId="7" fillId="7" borderId="0" xfId="0" applyNumberFormat="1" applyFont="1" applyFill="1" applyAlignment="1">
      <alignment horizontal="right" vertical="center"/>
    </xf>
    <xf numFmtId="3" fontId="0" fillId="4" borderId="0" xfId="0" applyNumberFormat="1" applyFill="1"/>
    <xf numFmtId="0" fontId="0" fillId="4" borderId="0" xfId="0" applyFill="1"/>
    <xf numFmtId="3" fontId="0" fillId="5" borderId="0" xfId="0" applyNumberFormat="1" applyFill="1"/>
    <xf numFmtId="3" fontId="0" fillId="5" borderId="0" xfId="0" applyNumberFormat="1" applyFill="1" applyAlignment="1">
      <alignment horizontal="right"/>
    </xf>
    <xf numFmtId="3" fontId="0" fillId="6" borderId="0" xfId="0" applyNumberFormat="1" applyFill="1"/>
    <xf numFmtId="0" fontId="0" fillId="6" borderId="0" xfId="0" applyFill="1"/>
    <xf numFmtId="3" fontId="0" fillId="7" borderId="0" xfId="0" applyNumberFormat="1" applyFill="1" applyAlignment="1">
      <alignment horizontal="right" wrapText="1"/>
    </xf>
    <xf numFmtId="3" fontId="0" fillId="8" borderId="0" xfId="0" applyNumberFormat="1" applyFill="1"/>
    <xf numFmtId="164" fontId="0" fillId="5" borderId="0" xfId="1" applyNumberFormat="1" applyFont="1" applyFill="1"/>
    <xf numFmtId="164" fontId="0" fillId="6" borderId="0" xfId="1" applyNumberFormat="1" applyFont="1" applyFill="1"/>
    <xf numFmtId="164" fontId="0" fillId="7" borderId="0" xfId="1" applyNumberFormat="1" applyFont="1" applyFill="1"/>
    <xf numFmtId="3" fontId="7" fillId="4" borderId="0" xfId="0" applyNumberFormat="1" applyFont="1" applyFill="1" applyAlignment="1">
      <alignment horizontal="right" vertical="center"/>
    </xf>
    <xf numFmtId="1" fontId="0" fillId="0" borderId="0" xfId="0" applyNumberFormat="1"/>
    <xf numFmtId="3" fontId="0" fillId="0" borderId="0" xfId="0" applyNumberFormat="1" applyAlignment="1">
      <alignment horizontal="right" wrapText="1"/>
    </xf>
    <xf numFmtId="3" fontId="0" fillId="0" borderId="0" xfId="0" applyNumberFormat="1"/>
    <xf numFmtId="0" fontId="0" fillId="0" borderId="2" xfId="0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3" fontId="2" fillId="5" borderId="2" xfId="0" applyNumberFormat="1" applyFont="1" applyFill="1" applyBorder="1" applyAlignment="1">
      <alignment horizontal="center" wrapText="1"/>
    </xf>
    <xf numFmtId="3" fontId="2" fillId="8" borderId="3" xfId="0" applyNumberFormat="1" applyFont="1" applyFill="1" applyBorder="1" applyAlignment="1">
      <alignment horizontal="center" wrapText="1"/>
    </xf>
    <xf numFmtId="3" fontId="2" fillId="7" borderId="2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right"/>
    </xf>
    <xf numFmtId="3" fontId="10" fillId="4" borderId="2" xfId="0" applyNumberFormat="1" applyFont="1" applyFill="1" applyBorder="1" applyAlignment="1">
      <alignment horizontal="center"/>
    </xf>
    <xf numFmtId="3" fontId="10" fillId="10" borderId="4" xfId="0" applyNumberFormat="1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10" fillId="7" borderId="2" xfId="0" applyNumberFormat="1" applyFont="1" applyFill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right"/>
    </xf>
    <xf numFmtId="164" fontId="10" fillId="4" borderId="7" xfId="1" applyNumberFormat="1" applyFont="1" applyFill="1" applyBorder="1" applyAlignment="1">
      <alignment horizontal="center"/>
    </xf>
    <xf numFmtId="164" fontId="10" fillId="10" borderId="7" xfId="1" applyNumberFormat="1" applyFont="1" applyFill="1" applyBorder="1" applyAlignment="1">
      <alignment horizontal="center"/>
    </xf>
    <xf numFmtId="164" fontId="10" fillId="0" borderId="8" xfId="1" applyNumberFormat="1" applyFont="1" applyBorder="1" applyAlignment="1">
      <alignment horizontal="center"/>
    </xf>
    <xf numFmtId="164" fontId="10" fillId="7" borderId="7" xfId="1" applyNumberFormat="1" applyFont="1" applyFill="1" applyBorder="1" applyAlignment="1">
      <alignment horizontal="center"/>
    </xf>
    <xf numFmtId="0" fontId="0" fillId="0" borderId="4" xfId="0" applyBorder="1" applyAlignment="1">
      <alignment horizontal="right"/>
    </xf>
    <xf numFmtId="164" fontId="10" fillId="11" borderId="2" xfId="1" applyNumberFormat="1" applyFont="1" applyFill="1" applyBorder="1" applyAlignment="1">
      <alignment horizontal="center"/>
    </xf>
    <xf numFmtId="164" fontId="10" fillId="12" borderId="2" xfId="1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right"/>
    </xf>
    <xf numFmtId="9" fontId="10" fillId="0" borderId="7" xfId="1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164" fontId="10" fillId="0" borderId="9" xfId="1" applyNumberFormat="1" applyFont="1" applyBorder="1" applyAlignment="1">
      <alignment horizontal="center"/>
    </xf>
    <xf numFmtId="3" fontId="2" fillId="6" borderId="2" xfId="0" applyNumberFormat="1" applyFont="1" applyFill="1" applyBorder="1" applyAlignment="1">
      <alignment horizontal="center" wrapText="1"/>
    </xf>
    <xf numFmtId="3" fontId="10" fillId="6" borderId="2" xfId="0" applyNumberFormat="1" applyFont="1" applyFill="1" applyBorder="1" applyAlignment="1">
      <alignment horizontal="center"/>
    </xf>
    <xf numFmtId="164" fontId="10" fillId="6" borderId="7" xfId="1" applyNumberFormat="1" applyFont="1" applyFill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13" xfId="0" applyFill="1" applyBorder="1"/>
    <xf numFmtId="3" fontId="0" fillId="0" borderId="0" xfId="0" applyNumberFormat="1" applyAlignment="1">
      <alignment horizontal="center"/>
    </xf>
    <xf numFmtId="0" fontId="0" fillId="4" borderId="13" xfId="0" applyFill="1" applyBorder="1"/>
    <xf numFmtId="0" fontId="0" fillId="0" borderId="13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66" fontId="0" fillId="0" borderId="0" xfId="1" applyNumberFormat="1" applyFont="1" applyBorder="1"/>
    <xf numFmtId="0" fontId="0" fillId="0" borderId="14" xfId="0" applyBorder="1"/>
    <xf numFmtId="0" fontId="0" fillId="0" borderId="9" xfId="0" applyBorder="1"/>
    <xf numFmtId="0" fontId="0" fillId="6" borderId="13" xfId="0" applyFill="1" applyBorder="1"/>
    <xf numFmtId="165" fontId="0" fillId="0" borderId="0" xfId="2" applyNumberFormat="1" applyFont="1" applyBorder="1" applyAlignment="1">
      <alignment horizontal="center"/>
    </xf>
    <xf numFmtId="0" fontId="0" fillId="14" borderId="13" xfId="0" applyFill="1" applyBorder="1"/>
    <xf numFmtId="3" fontId="0" fillId="0" borderId="0" xfId="0" applyNumberForma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3" fontId="0" fillId="8" borderId="0" xfId="0" applyNumberFormat="1" applyFill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6" fontId="0" fillId="0" borderId="0" xfId="0" applyNumberFormat="1"/>
    <xf numFmtId="165" fontId="0" fillId="0" borderId="0" xfId="2" applyNumberFormat="1" applyFont="1"/>
    <xf numFmtId="165" fontId="0" fillId="0" borderId="0" xfId="0" applyNumberFormat="1"/>
    <xf numFmtId="167" fontId="0" fillId="0" borderId="0" xfId="0" applyNumberFormat="1"/>
    <xf numFmtId="0" fontId="0" fillId="0" borderId="0" xfId="0" applyAlignment="1">
      <alignment wrapText="1"/>
    </xf>
    <xf numFmtId="1" fontId="0" fillId="0" borderId="14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15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0" fillId="0" borderId="22" xfId="0" applyBorder="1"/>
    <xf numFmtId="3" fontId="0" fillId="6" borderId="0" xfId="0" applyNumberFormat="1" applyFill="1" applyAlignment="1">
      <alignment horizontal="center"/>
    </xf>
    <xf numFmtId="0" fontId="2" fillId="0" borderId="0" xfId="0" applyFont="1"/>
    <xf numFmtId="0" fontId="10" fillId="0" borderId="0" xfId="0" applyFont="1"/>
    <xf numFmtId="0" fontId="12" fillId="0" borderId="0" xfId="0" applyFont="1"/>
    <xf numFmtId="0" fontId="13" fillId="0" borderId="0" xfId="3"/>
    <xf numFmtId="165" fontId="10" fillId="8" borderId="0" xfId="2" applyNumberFormat="1" applyFont="1" applyFill="1"/>
    <xf numFmtId="0" fontId="14" fillId="0" borderId="0" xfId="0" applyFont="1"/>
    <xf numFmtId="9" fontId="0" fillId="0" borderId="0" xfId="0" applyNumberFormat="1"/>
    <xf numFmtId="9" fontId="0" fillId="0" borderId="0" xfId="0" applyNumberFormat="1" applyAlignment="1">
      <alignment horizontal="left"/>
    </xf>
    <xf numFmtId="0" fontId="0" fillId="0" borderId="8" xfId="0" applyBorder="1" applyAlignment="1">
      <alignment horizontal="center" wrapText="1"/>
    </xf>
    <xf numFmtId="9" fontId="0" fillId="0" borderId="8" xfId="1" applyFont="1" applyBorder="1"/>
    <xf numFmtId="0" fontId="0" fillId="0" borderId="23" xfId="0" applyBorder="1"/>
    <xf numFmtId="9" fontId="0" fillId="0" borderId="23" xfId="0" applyNumberFormat="1" applyBorder="1" applyAlignment="1">
      <alignment horizontal="left"/>
    </xf>
    <xf numFmtId="9" fontId="0" fillId="0" borderId="0" xfId="0" applyNumberFormat="1" applyAlignment="1">
      <alignment horizontal="center"/>
    </xf>
    <xf numFmtId="1" fontId="0" fillId="8" borderId="0" xfId="0" applyNumberFormat="1" applyFill="1"/>
    <xf numFmtId="0" fontId="0" fillId="0" borderId="0" xfId="0" applyAlignment="1">
      <alignment horizontal="center" vertical="center"/>
    </xf>
    <xf numFmtId="0" fontId="15" fillId="0" borderId="10" xfId="0" applyFont="1" applyBorder="1"/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/>
    <xf numFmtId="0" fontId="15" fillId="0" borderId="0" xfId="0" applyFont="1" applyAlignment="1">
      <alignment vertical="center"/>
    </xf>
    <xf numFmtId="0" fontId="15" fillId="0" borderId="8" xfId="0" applyFont="1" applyBorder="1" applyAlignment="1">
      <alignment vertical="center"/>
    </xf>
    <xf numFmtId="0" fontId="15" fillId="15" borderId="10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13" borderId="12" xfId="0" applyFont="1" applyFill="1" applyBorder="1" applyAlignment="1">
      <alignment horizontal="center" vertical="center"/>
    </xf>
    <xf numFmtId="168" fontId="15" fillId="0" borderId="12" xfId="2" applyNumberFormat="1" applyFont="1" applyBorder="1" applyAlignment="1">
      <alignment horizontal="center" vertical="center"/>
    </xf>
    <xf numFmtId="0" fontId="15" fillId="0" borderId="12" xfId="2" applyNumberFormat="1" applyFont="1" applyBorder="1" applyAlignment="1">
      <alignment horizontal="center" vertical="center"/>
    </xf>
    <xf numFmtId="0" fontId="15" fillId="0" borderId="4" xfId="0" applyFont="1" applyBorder="1"/>
    <xf numFmtId="168" fontId="15" fillId="0" borderId="5" xfId="2" applyNumberFormat="1" applyFont="1" applyBorder="1" applyAlignment="1">
      <alignment horizontal="center" vertical="center"/>
    </xf>
    <xf numFmtId="0" fontId="15" fillId="0" borderId="5" xfId="2" applyNumberFormat="1" applyFont="1" applyBorder="1" applyAlignment="1">
      <alignment horizontal="center" vertical="center"/>
    </xf>
    <xf numFmtId="0" fontId="15" fillId="0" borderId="6" xfId="0" applyFont="1" applyBorder="1"/>
    <xf numFmtId="168" fontId="15" fillId="0" borderId="9" xfId="2" applyNumberFormat="1" applyFont="1" applyBorder="1" applyAlignment="1">
      <alignment horizontal="center" vertical="center"/>
    </xf>
    <xf numFmtId="0" fontId="15" fillId="0" borderId="9" xfId="2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3" fontId="0" fillId="4" borderId="31" xfId="0" applyNumberFormat="1" applyFill="1" applyBorder="1" applyAlignment="1">
      <alignment horizontal="center"/>
    </xf>
    <xf numFmtId="3" fontId="0" fillId="4" borderId="29" xfId="0" applyNumberFormat="1" applyFill="1" applyBorder="1" applyAlignment="1">
      <alignment horizontal="center" vertical="center"/>
    </xf>
    <xf numFmtId="3" fontId="0" fillId="4" borderId="30" xfId="0" applyNumberFormat="1" applyFill="1" applyBorder="1" applyAlignment="1">
      <alignment horizontal="center"/>
    </xf>
    <xf numFmtId="0" fontId="0" fillId="4" borderId="32" xfId="0" applyFill="1" applyBorder="1"/>
    <xf numFmtId="165" fontId="0" fillId="0" borderId="29" xfId="2" applyNumberFormat="1" applyFont="1" applyBorder="1" applyAlignment="1">
      <alignment horizontal="center" vertical="center"/>
    </xf>
    <xf numFmtId="165" fontId="0" fillId="0" borderId="30" xfId="0" applyNumberFormat="1" applyBorder="1"/>
    <xf numFmtId="3" fontId="0" fillId="8" borderId="29" xfId="0" applyNumberFormat="1" applyFill="1" applyBorder="1" applyAlignment="1">
      <alignment horizontal="center"/>
    </xf>
    <xf numFmtId="3" fontId="0" fillId="8" borderId="30" xfId="0" applyNumberFormat="1" applyFill="1" applyBorder="1" applyAlignment="1">
      <alignment horizontal="center"/>
    </xf>
    <xf numFmtId="3" fontId="0" fillId="4" borderId="36" xfId="0" applyNumberFormat="1" applyFill="1" applyBorder="1" applyAlignment="1">
      <alignment horizontal="center"/>
    </xf>
    <xf numFmtId="3" fontId="0" fillId="4" borderId="37" xfId="0" applyNumberFormat="1" applyFill="1" applyBorder="1" applyAlignment="1">
      <alignment horizontal="center" vertical="center"/>
    </xf>
    <xf numFmtId="0" fontId="0" fillId="4" borderId="25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3" fontId="0" fillId="4" borderId="27" xfId="0" applyNumberFormat="1" applyFill="1" applyBorder="1" applyAlignment="1">
      <alignment horizontal="center"/>
    </xf>
    <xf numFmtId="3" fontId="0" fillId="8" borderId="37" xfId="0" applyNumberFormat="1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3" fontId="0" fillId="16" borderId="34" xfId="0" applyNumberFormat="1" applyFill="1" applyBorder="1" applyAlignment="1">
      <alignment horizontal="center"/>
    </xf>
    <xf numFmtId="3" fontId="0" fillId="16" borderId="38" xfId="0" applyNumberFormat="1" applyFill="1" applyBorder="1" applyAlignment="1">
      <alignment horizontal="center"/>
    </xf>
    <xf numFmtId="0" fontId="0" fillId="4" borderId="1" xfId="0" applyFill="1" applyBorder="1"/>
    <xf numFmtId="166" fontId="0" fillId="4" borderId="29" xfId="1" applyNumberFormat="1" applyFont="1" applyFill="1" applyBorder="1" applyAlignment="1">
      <alignment horizontal="center" vertical="center"/>
    </xf>
    <xf numFmtId="166" fontId="0" fillId="4" borderId="30" xfId="1" applyNumberFormat="1" applyFont="1" applyFill="1" applyBorder="1" applyAlignment="1">
      <alignment horizontal="center" vertical="center"/>
    </xf>
    <xf numFmtId="165" fontId="0" fillId="0" borderId="37" xfId="2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2" fillId="8" borderId="35" xfId="0" applyNumberFormat="1" applyFont="1" applyFill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/>
    <xf numFmtId="3" fontId="0" fillId="4" borderId="1" xfId="0" applyNumberFormat="1" applyFill="1" applyBorder="1" applyAlignment="1">
      <alignment horizontal="center"/>
    </xf>
    <xf numFmtId="3" fontId="0" fillId="4" borderId="40" xfId="0" applyNumberFormat="1" applyFill="1" applyBorder="1" applyAlignment="1">
      <alignment horizontal="center" vertical="center"/>
    </xf>
    <xf numFmtId="166" fontId="0" fillId="4" borderId="40" xfId="1" applyNumberFormat="1" applyFont="1" applyFill="1" applyBorder="1" applyAlignment="1">
      <alignment horizontal="center" vertical="center"/>
    </xf>
    <xf numFmtId="165" fontId="0" fillId="0" borderId="40" xfId="2" applyNumberFormat="1" applyFont="1" applyBorder="1" applyAlignment="1">
      <alignment horizontal="center" vertical="center"/>
    </xf>
    <xf numFmtId="3" fontId="0" fillId="8" borderId="40" xfId="0" applyNumberFormat="1" applyFill="1" applyBorder="1" applyAlignment="1">
      <alignment horizontal="center"/>
    </xf>
    <xf numFmtId="3" fontId="0" fillId="16" borderId="23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16" fillId="0" borderId="0" xfId="0" applyFont="1"/>
    <xf numFmtId="165" fontId="15" fillId="0" borderId="3" xfId="2" applyNumberFormat="1" applyFont="1" applyBorder="1" applyAlignment="1">
      <alignment horizontal="center" vertical="center"/>
    </xf>
    <xf numFmtId="165" fontId="15" fillId="0" borderId="2" xfId="2" applyNumberFormat="1" applyFont="1" applyBorder="1" applyAlignment="1">
      <alignment horizontal="center" vertical="center"/>
    </xf>
    <xf numFmtId="165" fontId="15" fillId="0" borderId="7" xfId="2" applyNumberFormat="1" applyFont="1" applyBorder="1" applyAlignment="1">
      <alignment horizontal="center" vertical="center"/>
    </xf>
    <xf numFmtId="165" fontId="15" fillId="15" borderId="2" xfId="2" applyNumberFormat="1" applyFont="1" applyFill="1" applyBorder="1" applyAlignment="1">
      <alignment horizontal="center" vertical="center"/>
    </xf>
    <xf numFmtId="0" fontId="15" fillId="13" borderId="2" xfId="2" applyNumberFormat="1" applyFont="1" applyFill="1" applyBorder="1" applyAlignment="1">
      <alignment horizontal="center" vertical="center"/>
    </xf>
    <xf numFmtId="0" fontId="15" fillId="0" borderId="2" xfId="0" applyFont="1" applyBorder="1"/>
    <xf numFmtId="1" fontId="2" fillId="8" borderId="0" xfId="0" applyNumberFormat="1" applyFont="1" applyFill="1"/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18" xfId="0" applyFont="1" applyBorder="1"/>
    <xf numFmtId="1" fontId="2" fillId="0" borderId="0" xfId="0" applyNumberFormat="1" applyFont="1" applyAlignment="1">
      <alignment horizontal="center"/>
    </xf>
    <xf numFmtId="0" fontId="2" fillId="0" borderId="19" xfId="0" applyFont="1" applyBorder="1"/>
    <xf numFmtId="1" fontId="2" fillId="0" borderId="14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right"/>
    </xf>
    <xf numFmtId="9" fontId="2" fillId="0" borderId="21" xfId="1" applyFont="1" applyBorder="1" applyAlignment="1">
      <alignment horizontal="center"/>
    </xf>
    <xf numFmtId="0" fontId="2" fillId="0" borderId="22" xfId="0" applyFont="1" applyBorder="1"/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2" fillId="5" borderId="0" xfId="1" applyFont="1" applyFill="1" applyBorder="1" applyAlignment="1">
      <alignment horizontal="center" vertical="center"/>
    </xf>
    <xf numFmtId="9" fontId="2" fillId="5" borderId="14" xfId="1" applyFont="1" applyFill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9" fontId="2" fillId="0" borderId="14" xfId="1" applyFont="1" applyBorder="1" applyAlignment="1">
      <alignment horizontal="center" vertical="center"/>
    </xf>
    <xf numFmtId="9" fontId="2" fillId="14" borderId="0" xfId="1" applyFont="1" applyFill="1" applyBorder="1" applyAlignment="1">
      <alignment horizontal="center" vertical="center"/>
    </xf>
    <xf numFmtId="9" fontId="2" fillId="14" borderId="14" xfId="1" applyFont="1" applyFill="1" applyBorder="1" applyAlignment="1">
      <alignment horizontal="center" vertical="center"/>
    </xf>
    <xf numFmtId="9" fontId="2" fillId="6" borderId="0" xfId="1" applyFont="1" applyFill="1" applyBorder="1" applyAlignment="1">
      <alignment horizontal="center" vertical="center"/>
    </xf>
    <xf numFmtId="9" fontId="2" fillId="6" borderId="14" xfId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65" fontId="15" fillId="15" borderId="3" xfId="2" applyNumberFormat="1" applyFont="1" applyFill="1" applyBorder="1" applyAlignment="1">
      <alignment horizontal="center" vertical="center"/>
    </xf>
    <xf numFmtId="165" fontId="15" fillId="15" borderId="7" xfId="2" applyNumberFormat="1" applyFont="1" applyFill="1" applyBorder="1" applyAlignment="1">
      <alignment horizontal="center" vertical="center"/>
    </xf>
    <xf numFmtId="168" fontId="15" fillId="0" borderId="3" xfId="2" applyNumberFormat="1" applyFont="1" applyBorder="1" applyAlignment="1">
      <alignment horizontal="center" vertical="center"/>
    </xf>
    <xf numFmtId="168" fontId="15" fillId="0" borderId="7" xfId="2" applyNumberFormat="1" applyFont="1" applyBorder="1" applyAlignment="1">
      <alignment horizontal="center" vertical="center"/>
    </xf>
    <xf numFmtId="0" fontId="15" fillId="13" borderId="3" xfId="2" applyNumberFormat="1" applyFont="1" applyFill="1" applyBorder="1" applyAlignment="1">
      <alignment horizontal="center" vertical="center"/>
    </xf>
    <xf numFmtId="0" fontId="15" fillId="13" borderId="7" xfId="2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65" fontId="12" fillId="13" borderId="0" xfId="2" applyNumberFormat="1" applyFont="1" applyFill="1" applyAlignment="1">
      <alignment horizontal="center"/>
    </xf>
    <xf numFmtId="0" fontId="0" fillId="0" borderId="0" xfId="0" applyAlignment="1">
      <alignment horizontal="left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33CC"/>
      <color rgb="FF0070C0"/>
      <color rgb="FFBF8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1"/>
              <a:t>England Accelerated Deaths for the Elderly 80+ AFTER near complete mRNA Saturation                                                    (Triple+ Vaccination Rates of 93.9%)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3D-41C1-8641-7250633C146A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3D-41C1-8641-7250633C146A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3D-41C1-8641-7250633C14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'Efficacy Notes'!$BH$73:$BH$74</c:f>
              <c:strCache>
                <c:ptCount val="2"/>
                <c:pt idx="0">
                  <c:v>England Data Calculation for the All Cause Deaths that SHOULD have occurred in an Unvaccinated 
80+ England Population
of 3.0 Million. Based off 
Actual Unvaccinated rates
 of Death Data</c:v>
                </c:pt>
                <c:pt idx="1">
                  <c:v>England Data Reality for
  the All Cause Deaths that
 DID eventuate in a  96.3% 
Tripple+"Vaccinated" 
80+ England Population
of 3.0 Million </c:v>
                </c:pt>
              </c:strCache>
            </c:strRef>
          </c:cat>
          <c:val>
            <c:numRef>
              <c:f>'Efficacy Notes'!$BI$73:$BI$74</c:f>
              <c:numCache>
                <c:formatCode>#,##0</c:formatCode>
                <c:ptCount val="2"/>
                <c:pt idx="0" formatCode="_-* #,##0_-;\-* #,##0_-;_-* &quot;-&quot;??_-;_-@_-">
                  <c:v>187621.24711316399</c:v>
                </c:pt>
                <c:pt idx="1">
                  <c:v>283925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3D-41C1-8641-7250633C1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791615"/>
        <c:axId val="356811167"/>
      </c:barChart>
      <c:catAx>
        <c:axId val="356791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811167"/>
        <c:crosses val="autoZero"/>
        <c:auto val="1"/>
        <c:lblAlgn val="ctr"/>
        <c:lblOffset val="100"/>
        <c:noMultiLvlLbl val="0"/>
      </c:catAx>
      <c:valAx>
        <c:axId val="356811167"/>
        <c:scaling>
          <c:orientation val="minMax"/>
          <c:max val="3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791615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1" i="0" baseline="0">
                <a:solidFill>
                  <a:srgbClr val="EC44D8"/>
                </a:solidFill>
                <a:effectLst/>
              </a:rPr>
              <a:t>ONE or MORE </a:t>
            </a:r>
            <a:r>
              <a:rPr lang="en-AU" sz="1800" b="1" i="0" u="none" strike="noStrike" kern="1200" spc="0" baseline="0">
                <a:solidFill>
                  <a:srgbClr val="EC44D8"/>
                </a:solidFill>
                <a:effectLst/>
                <a:latin typeface="+mn-lt"/>
                <a:ea typeface="+mn-ea"/>
                <a:cs typeface="+mn-cs"/>
              </a:rPr>
              <a:t>DOSES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- England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18-39 Data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with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Sample Size of 19.1 Million 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Percentage Vaccination Rates correlation to Percentage of </a:t>
            </a:r>
            <a:r>
              <a:rPr lang="en-AU" sz="1800" b="1" i="0" baseline="0">
                <a:solidFill>
                  <a:srgbClr val="FF0000"/>
                </a:solidFill>
                <a:effectLst/>
              </a:rPr>
              <a:t>All Cause Deaths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Comparing: Unvaccinated Status with ONE or More Doses Covid-19 Vaccinated Status </a:t>
            </a:r>
            <a:endParaRPr lang="en-AU">
              <a:effectLst/>
            </a:endParaRP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5272825482433628E-2"/>
          <c:y val="0.14316799655566942"/>
          <c:w val="0.93801084498969078"/>
          <c:h val="0.72159978558851223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'[1]18-39 All Cause'!$C$3</c:f>
              <c:strCache>
                <c:ptCount val="1"/>
                <c:pt idx="0">
                  <c:v>18-39 
Unvaccinated Rate
Week 27 Report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4.2214152193699769E-2"/>
                  <c:y val="-1.600497067377344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ED7D3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ED7D31"/>
                        </a:solidFill>
                      </a:rPr>
                      <a:t>Percentage of 18-39 Population with Unvaccinated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ED7D3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77307007904953"/>
                      <c:h val="4.238576693394913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776D-48CA-BEB1-742AE410250D}"/>
                </c:ext>
              </c:extLst>
            </c:dLbl>
            <c:dLbl>
              <c:idx val="28"/>
              <c:layout>
                <c:manualLayout>
                  <c:x val="7.9322475476773634E-3"/>
                  <c:y val="-1.608115837176637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6D-48CA-BEB1-742AE41025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'[1]18-39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'[1]18-39 All Cause'!$C$4:$C$32</c:f>
              <c:numCache>
                <c:formatCode>General</c:formatCode>
                <c:ptCount val="29"/>
                <c:pt idx="0">
                  <c:v>0.95399999999999996</c:v>
                </c:pt>
                <c:pt idx="1">
                  <c:v>0.90600000000000003</c:v>
                </c:pt>
                <c:pt idx="2">
                  <c:v>0.84399999999999997</c:v>
                </c:pt>
                <c:pt idx="3">
                  <c:v>0.82199999999999995</c:v>
                </c:pt>
                <c:pt idx="4">
                  <c:v>0.72199999999999998</c:v>
                </c:pt>
                <c:pt idx="5">
                  <c:v>0.52100000000000002</c:v>
                </c:pt>
                <c:pt idx="6">
                  <c:v>0.441</c:v>
                </c:pt>
                <c:pt idx="7">
                  <c:v>0.39100000000000001</c:v>
                </c:pt>
                <c:pt idx="8">
                  <c:v>0.37</c:v>
                </c:pt>
                <c:pt idx="9">
                  <c:v>0.35399999999999998</c:v>
                </c:pt>
                <c:pt idx="10">
                  <c:v>0.34399999999999997</c:v>
                </c:pt>
                <c:pt idx="11">
                  <c:v>0.33</c:v>
                </c:pt>
                <c:pt idx="12">
                  <c:v>0.316</c:v>
                </c:pt>
                <c:pt idx="13">
                  <c:v>0.311</c:v>
                </c:pt>
                <c:pt idx="14">
                  <c:v>0.309</c:v>
                </c:pt>
                <c:pt idx="15">
                  <c:v>0.307</c:v>
                </c:pt>
                <c:pt idx="16">
                  <c:v>0.30499999999999999</c:v>
                </c:pt>
                <c:pt idx="17">
                  <c:v>0.30399999999999999</c:v>
                </c:pt>
                <c:pt idx="18">
                  <c:v>0.30299999999999999</c:v>
                </c:pt>
                <c:pt idx="19">
                  <c:v>0.30299999999999999</c:v>
                </c:pt>
                <c:pt idx="20">
                  <c:v>0.30199999999999999</c:v>
                </c:pt>
                <c:pt idx="21">
                  <c:v>0.30199999999999999</c:v>
                </c:pt>
                <c:pt idx="22">
                  <c:v>0.30099999999999999</c:v>
                </c:pt>
                <c:pt idx="23">
                  <c:v>0.30099999999999999</c:v>
                </c:pt>
                <c:pt idx="24">
                  <c:v>0.30099999999999999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6D-48CA-BEB1-742AE410250D}"/>
            </c:ext>
          </c:extLst>
        </c:ser>
        <c:ser>
          <c:idx val="2"/>
          <c:order val="1"/>
          <c:tx>
            <c:strRef>
              <c:f>'[1]18-39 All Cause'!$D$3</c:f>
              <c:strCache>
                <c:ptCount val="1"/>
                <c:pt idx="0">
                  <c:v>18-39  
ONE or More Doses Rate
Week 27 Report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7.4489405179849019E-2"/>
                  <c:y val="-2.527197861142064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3"/>
                        </a:solidFill>
                      </a:rPr>
                      <a:t>Percentage of 18-39 Population with ONE or More Doses Vaccine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1475474094534809"/>
                      <c:h val="4.07548888158061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776D-48CA-BEB1-742AE410250D}"/>
                </c:ext>
              </c:extLst>
            </c:dLbl>
            <c:dLbl>
              <c:idx val="28"/>
              <c:layout>
                <c:manualLayout>
                  <c:x val="-5.8732868337477053E-4"/>
                  <c:y val="-1.852882400364058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6D-48CA-BEB1-742AE41025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'[1]18-39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'[1]18-39 All Cause'!$D$4:$D$32</c:f>
              <c:numCache>
                <c:formatCode>General</c:formatCode>
                <c:ptCount val="29"/>
                <c:pt idx="0">
                  <c:v>4.6000000000000041E-2</c:v>
                </c:pt>
                <c:pt idx="1">
                  <c:v>9.3999999999999972E-2</c:v>
                </c:pt>
                <c:pt idx="2">
                  <c:v>0.15600000000000003</c:v>
                </c:pt>
                <c:pt idx="3">
                  <c:v>0.17800000000000005</c:v>
                </c:pt>
                <c:pt idx="4">
                  <c:v>0.27800000000000002</c:v>
                </c:pt>
                <c:pt idx="5">
                  <c:v>0.47899999999999998</c:v>
                </c:pt>
                <c:pt idx="6">
                  <c:v>0.55899999999999994</c:v>
                </c:pt>
                <c:pt idx="7">
                  <c:v>0.60899999999999999</c:v>
                </c:pt>
                <c:pt idx="8">
                  <c:v>0.63</c:v>
                </c:pt>
                <c:pt idx="9">
                  <c:v>0.64600000000000002</c:v>
                </c:pt>
                <c:pt idx="10">
                  <c:v>0.65600000000000003</c:v>
                </c:pt>
                <c:pt idx="11">
                  <c:v>0.66999999999999993</c:v>
                </c:pt>
                <c:pt idx="12">
                  <c:v>0.68399999999999994</c:v>
                </c:pt>
                <c:pt idx="13">
                  <c:v>0.68900000000000006</c:v>
                </c:pt>
                <c:pt idx="14">
                  <c:v>0.69100000000000006</c:v>
                </c:pt>
                <c:pt idx="15">
                  <c:v>0.69300000000000006</c:v>
                </c:pt>
                <c:pt idx="16">
                  <c:v>0.69500000000000006</c:v>
                </c:pt>
                <c:pt idx="17">
                  <c:v>0.69599999999999995</c:v>
                </c:pt>
                <c:pt idx="18">
                  <c:v>0.69700000000000006</c:v>
                </c:pt>
                <c:pt idx="19">
                  <c:v>0.69700000000000006</c:v>
                </c:pt>
                <c:pt idx="20">
                  <c:v>0.69799999999999995</c:v>
                </c:pt>
                <c:pt idx="21">
                  <c:v>0.69799999999999995</c:v>
                </c:pt>
                <c:pt idx="22">
                  <c:v>0.69900000000000007</c:v>
                </c:pt>
                <c:pt idx="23">
                  <c:v>0.69900000000000007</c:v>
                </c:pt>
                <c:pt idx="24">
                  <c:v>0.69900000000000007</c:v>
                </c:pt>
                <c:pt idx="25">
                  <c:v>0.7</c:v>
                </c:pt>
                <c:pt idx="26">
                  <c:v>0.7</c:v>
                </c:pt>
                <c:pt idx="27">
                  <c:v>0.7</c:v>
                </c:pt>
                <c:pt idx="28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76D-48CA-BEB1-742AE410250D}"/>
            </c:ext>
          </c:extLst>
        </c:ser>
        <c:ser>
          <c:idx val="3"/>
          <c:order val="2"/>
          <c:tx>
            <c:strRef>
              <c:f>'[1]18-39 All Cause'!$R$3</c:f>
              <c:strCache>
                <c:ptCount val="1"/>
                <c:pt idx="0">
                  <c:v>18-39  
Unvaccinated Status Deaths
6 July 2022 ONS DATA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'[1]18-39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'[1]18-39 All Cause'!$R$4:$R$20</c:f>
              <c:numCache>
                <c:formatCode>General</c:formatCode>
                <c:ptCount val="17"/>
                <c:pt idx="0">
                  <c:v>0.97063369397217925</c:v>
                </c:pt>
                <c:pt idx="1">
                  <c:v>0.83122362869198307</c:v>
                </c:pt>
                <c:pt idx="2">
                  <c:v>0.70600858369098718</c:v>
                </c:pt>
                <c:pt idx="3">
                  <c:v>0.5591836734693878</c:v>
                </c:pt>
                <c:pt idx="4">
                  <c:v>0.54609929078014185</c:v>
                </c:pt>
                <c:pt idx="5">
                  <c:v>0.43325526932084307</c:v>
                </c:pt>
                <c:pt idx="6">
                  <c:v>0.32071713147410358</c:v>
                </c:pt>
                <c:pt idx="7">
                  <c:v>0.32018561484918795</c:v>
                </c:pt>
                <c:pt idx="8">
                  <c:v>0.30025445292620867</c:v>
                </c:pt>
                <c:pt idx="9">
                  <c:v>0.28039702233250619</c:v>
                </c:pt>
                <c:pt idx="10">
                  <c:v>0.26038781163434904</c:v>
                </c:pt>
                <c:pt idx="11">
                  <c:v>0.35309973045822102</c:v>
                </c:pt>
                <c:pt idx="12">
                  <c:v>0.23397435897435898</c:v>
                </c:pt>
                <c:pt idx="13">
                  <c:v>0.17316017316017315</c:v>
                </c:pt>
                <c:pt idx="14">
                  <c:v>0.2</c:v>
                </c:pt>
                <c:pt idx="15">
                  <c:v>0.15384615384615385</c:v>
                </c:pt>
                <c:pt idx="16">
                  <c:v>0.13978494623655913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76D-48CA-BEB1-742AE410250D}"/>
            </c:ext>
          </c:extLst>
        </c:ser>
        <c:ser>
          <c:idx val="5"/>
          <c:order val="3"/>
          <c:tx>
            <c:strRef>
              <c:f>'[1]18-39 All Cause'!$S$3</c:f>
              <c:strCache>
                <c:ptCount val="1"/>
                <c:pt idx="0">
                  <c:v>18-39 
Unvaccinated Status Deaths 
25 August 2023 ONS Data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1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3.3474816108593354E-2"/>
                      <c:h val="5.90812954616075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76D-48CA-BEB1-742AE410250D}"/>
                </c:ext>
              </c:extLst>
            </c:dLbl>
            <c:dLbl>
              <c:idx val="19"/>
              <c:layout>
                <c:manualLayout>
                  <c:x val="-5.4401475866857056E-2"/>
                  <c:y val="7.478070077468762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6"/>
                        </a:solidFill>
                      </a:rPr>
                      <a:t>Percentage of All Cause Deaths for 18-39 with Unvaccinated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221460290359922"/>
                      <c:h val="3.931541543180382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776D-48CA-BEB1-742AE410250D}"/>
                </c:ext>
              </c:extLst>
            </c:dLbl>
            <c:dLbl>
              <c:idx val="28"/>
              <c:layout>
                <c:manualLayout>
                  <c:x val="6.456917499615176E-3"/>
                  <c:y val="2.774246433033247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5BB9A0C-23C9-4450-8C2A-923B0253C2FB}" type="YVALUE">
                      <a:rPr lang="en-US" sz="1600" b="1"/>
                      <a:pPr>
                        <a:defRPr>
                          <a:solidFill>
                            <a:schemeClr val="accent6"/>
                          </a:solidFill>
                        </a:defRPr>
                      </a:pPr>
                      <a:t>[Y VALUE]</a:t>
                    </a:fld>
                    <a:endParaRPr lang="en-AU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76D-48CA-BEB1-742AE41025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'[1]18-39 All Cause'!$Q$4:$Q$32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'[1]18-39 All Cause'!$S$4:$S$32</c:f>
              <c:numCache>
                <c:formatCode>General</c:formatCode>
                <c:ptCount val="29"/>
                <c:pt idx="3">
                  <c:v>0.53693693693693689</c:v>
                </c:pt>
                <c:pt idx="4">
                  <c:v>0.50829875518672196</c:v>
                </c:pt>
                <c:pt idx="5">
                  <c:v>0.42694497153700189</c:v>
                </c:pt>
                <c:pt idx="6">
                  <c:v>0.3543913713405239</c:v>
                </c:pt>
                <c:pt idx="7">
                  <c:v>0.30902777777777779</c:v>
                </c:pt>
                <c:pt idx="8">
                  <c:v>0.30870279146141216</c:v>
                </c:pt>
                <c:pt idx="9">
                  <c:v>0.28275862068965518</c:v>
                </c:pt>
                <c:pt idx="10">
                  <c:v>0.29422382671480146</c:v>
                </c:pt>
                <c:pt idx="11">
                  <c:v>0.35858585858585856</c:v>
                </c:pt>
                <c:pt idx="12">
                  <c:v>0.26260869565217393</c:v>
                </c:pt>
                <c:pt idx="13">
                  <c:v>0.22828282828282828</c:v>
                </c:pt>
                <c:pt idx="14">
                  <c:v>0.19926199261992619</c:v>
                </c:pt>
                <c:pt idx="15">
                  <c:v>0.19423076923076923</c:v>
                </c:pt>
                <c:pt idx="16">
                  <c:v>0.21372549019607842</c:v>
                </c:pt>
                <c:pt idx="17">
                  <c:v>0.25902335456475584</c:v>
                </c:pt>
                <c:pt idx="18">
                  <c:v>0.21893491124260356</c:v>
                </c:pt>
                <c:pt idx="19">
                  <c:v>0.23362445414847161</c:v>
                </c:pt>
                <c:pt idx="20">
                  <c:v>0.16183574879227053</c:v>
                </c:pt>
                <c:pt idx="21">
                  <c:v>0.21881838074398249</c:v>
                </c:pt>
                <c:pt idx="22">
                  <c:v>0.19570405727923629</c:v>
                </c:pt>
                <c:pt idx="23">
                  <c:v>0.16463414634146342</c:v>
                </c:pt>
                <c:pt idx="24">
                  <c:v>0.15762273901808785</c:v>
                </c:pt>
                <c:pt idx="25">
                  <c:v>0.15807560137457044</c:v>
                </c:pt>
                <c:pt idx="26">
                  <c:v>0.18292682926829268</c:v>
                </c:pt>
                <c:pt idx="27">
                  <c:v>0.17692307692307693</c:v>
                </c:pt>
                <c:pt idx="28">
                  <c:v>0.17045454545454544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76D-48CA-BEB1-742AE410250D}"/>
            </c:ext>
          </c:extLst>
        </c:ser>
        <c:ser>
          <c:idx val="6"/>
          <c:order val="4"/>
          <c:tx>
            <c:strRef>
              <c:f>'[1]18-39 All Cause'!$T$3</c:f>
              <c:strCache>
                <c:ptCount val="1"/>
                <c:pt idx="0">
                  <c:v>18-39  
ONE or More Doses Status Deaths
6 July 2022 ONS Data</c:v>
                </c:pt>
              </c:strCache>
            </c:strRef>
          </c:tx>
          <c:spPr>
            <a:ln w="25400" cap="rnd">
              <a:solidFill>
                <a:srgbClr val="EC44D8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'[1]18-39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'[1]18-39 All Cause'!$T$4:$T$20</c:f>
              <c:numCache>
                <c:formatCode>General</c:formatCode>
                <c:ptCount val="17"/>
                <c:pt idx="0">
                  <c:v>2.9366306027820709E-2</c:v>
                </c:pt>
                <c:pt idx="1">
                  <c:v>0.16877637130801687</c:v>
                </c:pt>
                <c:pt idx="2">
                  <c:v>0.29399141630901288</c:v>
                </c:pt>
                <c:pt idx="3">
                  <c:v>0.44081632653061226</c:v>
                </c:pt>
                <c:pt idx="4">
                  <c:v>0.45390070921985815</c:v>
                </c:pt>
                <c:pt idx="5">
                  <c:v>0.56674473067915687</c:v>
                </c:pt>
                <c:pt idx="6">
                  <c:v>0.67928286852589637</c:v>
                </c:pt>
                <c:pt idx="7">
                  <c:v>0.67981438515081205</c:v>
                </c:pt>
                <c:pt idx="8">
                  <c:v>0.69974554707379133</c:v>
                </c:pt>
                <c:pt idx="9">
                  <c:v>0.71960297766749381</c:v>
                </c:pt>
                <c:pt idx="10">
                  <c:v>0.73961218836565101</c:v>
                </c:pt>
                <c:pt idx="11">
                  <c:v>0.64690026954177893</c:v>
                </c:pt>
                <c:pt idx="12">
                  <c:v>0.76602564102564108</c:v>
                </c:pt>
                <c:pt idx="13">
                  <c:v>0.82683982683982682</c:v>
                </c:pt>
                <c:pt idx="14">
                  <c:v>0.8</c:v>
                </c:pt>
                <c:pt idx="15">
                  <c:v>0.84615384615384615</c:v>
                </c:pt>
                <c:pt idx="16">
                  <c:v>0.86021505376344087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76D-48CA-BEB1-742AE410250D}"/>
            </c:ext>
          </c:extLst>
        </c:ser>
        <c:ser>
          <c:idx val="4"/>
          <c:order val="5"/>
          <c:tx>
            <c:strRef>
              <c:f>'[1]18-39 All Cause'!$U$3</c:f>
              <c:strCache>
                <c:ptCount val="1"/>
                <c:pt idx="0">
                  <c:v>18-39  
ONE or More Doses Status Deaths
25 August 2023 ONS Data</c:v>
                </c:pt>
              </c:strCache>
            </c:strRef>
          </c:tx>
          <c:spPr>
            <a:ln w="25400" cap="rnd">
              <a:solidFill>
                <a:srgbClr val="EC44D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16"/>
              <c:layout>
                <c:manualLayout>
                  <c:x val="-4.6118274528890522E-2"/>
                  <c:y val="-7.823269171861456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EC44D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EC44D8"/>
                        </a:solidFill>
                      </a:rPr>
                      <a:t>Percentage of All Cause Deaths for 18-39 with ONE or More Doses Vaccine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EC44D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9756100389759744"/>
                      <c:h val="4.47841732628111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C-776D-48CA-BEB1-742AE410250D}"/>
                </c:ext>
              </c:extLst>
            </c:dLbl>
            <c:dLbl>
              <c:idx val="25"/>
              <c:layout>
                <c:manualLayout>
                  <c:x val="4.1091535476512299E-3"/>
                  <c:y val="-2.968808804738174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EC44D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76D-48CA-BEB1-742AE41025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EC44D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'[1]18-39 All Cause'!$Q$7:$Q$32</c:f>
              <c:numCache>
                <c:formatCode>General</c:formatCode>
                <c:ptCount val="26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  <c:pt idx="13">
                  <c:v>44682</c:v>
                </c:pt>
                <c:pt idx="14">
                  <c:v>44713</c:v>
                </c:pt>
                <c:pt idx="15">
                  <c:v>44743</c:v>
                </c:pt>
                <c:pt idx="16">
                  <c:v>44774</c:v>
                </c:pt>
                <c:pt idx="17">
                  <c:v>44805</c:v>
                </c:pt>
                <c:pt idx="18">
                  <c:v>44835</c:v>
                </c:pt>
                <c:pt idx="19">
                  <c:v>44866</c:v>
                </c:pt>
                <c:pt idx="20">
                  <c:v>44896</c:v>
                </c:pt>
                <c:pt idx="21">
                  <c:v>44927</c:v>
                </c:pt>
                <c:pt idx="22">
                  <c:v>44958</c:v>
                </c:pt>
                <c:pt idx="23">
                  <c:v>44986</c:v>
                </c:pt>
                <c:pt idx="24">
                  <c:v>45017</c:v>
                </c:pt>
                <c:pt idx="25">
                  <c:v>45047</c:v>
                </c:pt>
              </c:numCache>
            </c:numRef>
          </c:xVal>
          <c:yVal>
            <c:numRef>
              <c:f>'[1]18-39 All Cause'!$U$7:$U$32</c:f>
              <c:numCache>
                <c:formatCode>General</c:formatCode>
                <c:ptCount val="26"/>
                <c:pt idx="0">
                  <c:v>0.46306306306306305</c:v>
                </c:pt>
                <c:pt idx="1">
                  <c:v>0.49170124481327798</c:v>
                </c:pt>
                <c:pt idx="2">
                  <c:v>0.57305502846299805</c:v>
                </c:pt>
                <c:pt idx="3">
                  <c:v>0.6456086286594761</c:v>
                </c:pt>
                <c:pt idx="4">
                  <c:v>0.69097222222222221</c:v>
                </c:pt>
                <c:pt idx="5">
                  <c:v>0.69129720853858789</c:v>
                </c:pt>
                <c:pt idx="6">
                  <c:v>0.71724137931034482</c:v>
                </c:pt>
                <c:pt idx="7">
                  <c:v>0.70577617328519859</c:v>
                </c:pt>
                <c:pt idx="8">
                  <c:v>0.64141414141414144</c:v>
                </c:pt>
                <c:pt idx="9">
                  <c:v>0.73739130434782607</c:v>
                </c:pt>
                <c:pt idx="10">
                  <c:v>0.77171717171717169</c:v>
                </c:pt>
                <c:pt idx="11">
                  <c:v>0.80073800738007384</c:v>
                </c:pt>
                <c:pt idx="12">
                  <c:v>0.80576923076923079</c:v>
                </c:pt>
                <c:pt idx="13">
                  <c:v>0.78627450980392155</c:v>
                </c:pt>
                <c:pt idx="14">
                  <c:v>0.74097664543524411</c:v>
                </c:pt>
                <c:pt idx="15">
                  <c:v>0.78106508875739644</c:v>
                </c:pt>
                <c:pt idx="16">
                  <c:v>0.76637554585152834</c:v>
                </c:pt>
                <c:pt idx="17">
                  <c:v>0.83816425120772942</c:v>
                </c:pt>
                <c:pt idx="18">
                  <c:v>0.78118161925601748</c:v>
                </c:pt>
                <c:pt idx="19">
                  <c:v>0.80429594272076377</c:v>
                </c:pt>
                <c:pt idx="20">
                  <c:v>0.83536585365853655</c:v>
                </c:pt>
                <c:pt idx="21">
                  <c:v>0.84237726098191212</c:v>
                </c:pt>
                <c:pt idx="22">
                  <c:v>0.84192439862542956</c:v>
                </c:pt>
                <c:pt idx="23">
                  <c:v>0.81707317073170727</c:v>
                </c:pt>
                <c:pt idx="24">
                  <c:v>0.82307692307692304</c:v>
                </c:pt>
                <c:pt idx="25">
                  <c:v>0.82954545454545459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76D-48CA-BEB1-742AE4102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800560"/>
        <c:axId val="2059809712"/>
        <c:extLst/>
      </c:scatterChart>
      <c:valAx>
        <c:axId val="205980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C09]dd\-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9712"/>
        <c:crosses val="autoZero"/>
        <c:crossBetween val="midCat"/>
      </c:valAx>
      <c:valAx>
        <c:axId val="20598097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0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492603577371477E-2"/>
          <c:y val="0.90489272981813684"/>
          <c:w val="0.93912516052226591"/>
          <c:h val="8.6014352013830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1" i="0" baseline="0">
                <a:solidFill>
                  <a:schemeClr val="accent4">
                    <a:lumMod val="75000"/>
                  </a:schemeClr>
                </a:solidFill>
                <a:effectLst/>
              </a:rPr>
              <a:t>THREE or MORE </a:t>
            </a:r>
            <a:r>
              <a:rPr lang="en-AU" sz="1800" b="1" i="0" u="none" strike="noStrike" kern="1200" spc="0" baseline="0">
                <a:solidFill>
                  <a:schemeClr val="accent4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DOSES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- England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18-39 Data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 with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Samples Size of 19.1 Million 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Percentage Vaccination Rates correlation to Percentage of </a:t>
            </a:r>
            <a:r>
              <a:rPr lang="en-AU" sz="1800" b="1" i="0" baseline="0">
                <a:solidFill>
                  <a:srgbClr val="FF0000"/>
                </a:solidFill>
                <a:effectLst/>
              </a:rPr>
              <a:t>All Cause Death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Comparing: Unvaccinated Status with THREE or More Doses Covid-19 Vaccinated Status </a:t>
            </a:r>
            <a:endParaRPr lang="en-AU">
              <a:effectLst/>
            </a:endParaRPr>
          </a:p>
        </c:rich>
      </c:tx>
      <c:layout>
        <c:manualLayout>
          <c:xMode val="edge"/>
          <c:yMode val="edge"/>
          <c:x val="0.225653925120772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9108627310292868E-2"/>
          <c:y val="0.15226091472370179"/>
          <c:w val="0.93801084498969078"/>
          <c:h val="0.68913961901388854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'[1]18-39 All Cause'!$C$3</c:f>
              <c:strCache>
                <c:ptCount val="1"/>
                <c:pt idx="0">
                  <c:v>18-39 
Unvaccinated Rate
Week 27 Report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3.7827540037560142E-2"/>
                  <c:y val="-2.531315676047726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ED7D3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ED7D31"/>
                        </a:solidFill>
                      </a:rPr>
                      <a:t>Percentage of 18-39 Population with Unvaccinated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ED7D3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08876437783844"/>
                      <c:h val="4.238576693394913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889C-43D4-BDA7-4F30BD6B042A}"/>
                </c:ext>
              </c:extLst>
            </c:dLbl>
            <c:dLbl>
              <c:idx val="28"/>
              <c:layout>
                <c:manualLayout>
                  <c:x val="4.0830752301748794E-3"/>
                  <c:y val="-2.540706918302636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9C-43D4-BDA7-4F30BD6B04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'[1]18-39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'[1]18-39 All Cause'!$C$4:$C$32</c:f>
              <c:numCache>
                <c:formatCode>General</c:formatCode>
                <c:ptCount val="29"/>
                <c:pt idx="0">
                  <c:v>0.95399999999999996</c:v>
                </c:pt>
                <c:pt idx="1">
                  <c:v>0.90600000000000003</c:v>
                </c:pt>
                <c:pt idx="2">
                  <c:v>0.84399999999999997</c:v>
                </c:pt>
                <c:pt idx="3">
                  <c:v>0.82199999999999995</c:v>
                </c:pt>
                <c:pt idx="4">
                  <c:v>0.72199999999999998</c:v>
                </c:pt>
                <c:pt idx="5">
                  <c:v>0.52100000000000002</c:v>
                </c:pt>
                <c:pt idx="6">
                  <c:v>0.441</c:v>
                </c:pt>
                <c:pt idx="7">
                  <c:v>0.39100000000000001</c:v>
                </c:pt>
                <c:pt idx="8">
                  <c:v>0.37</c:v>
                </c:pt>
                <c:pt idx="9">
                  <c:v>0.35399999999999998</c:v>
                </c:pt>
                <c:pt idx="10">
                  <c:v>0.34399999999999997</c:v>
                </c:pt>
                <c:pt idx="11">
                  <c:v>0.33</c:v>
                </c:pt>
                <c:pt idx="12">
                  <c:v>0.316</c:v>
                </c:pt>
                <c:pt idx="13">
                  <c:v>0.311</c:v>
                </c:pt>
                <c:pt idx="14">
                  <c:v>0.309</c:v>
                </c:pt>
                <c:pt idx="15">
                  <c:v>0.307</c:v>
                </c:pt>
                <c:pt idx="16">
                  <c:v>0.30499999999999999</c:v>
                </c:pt>
                <c:pt idx="17">
                  <c:v>0.30399999999999999</c:v>
                </c:pt>
                <c:pt idx="18">
                  <c:v>0.30299999999999999</c:v>
                </c:pt>
                <c:pt idx="19">
                  <c:v>0.30299999999999999</c:v>
                </c:pt>
                <c:pt idx="20">
                  <c:v>0.30199999999999999</c:v>
                </c:pt>
                <c:pt idx="21">
                  <c:v>0.30199999999999999</c:v>
                </c:pt>
                <c:pt idx="22">
                  <c:v>0.30099999999999999</c:v>
                </c:pt>
                <c:pt idx="23">
                  <c:v>0.30099999999999999</c:v>
                </c:pt>
                <c:pt idx="24">
                  <c:v>0.30099999999999999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9C-43D4-BDA7-4F30BD6B042A}"/>
            </c:ext>
          </c:extLst>
        </c:ser>
        <c:ser>
          <c:idx val="7"/>
          <c:order val="1"/>
          <c:tx>
            <c:strRef>
              <c:f>'[1]18-39 All Cause'!$F$3</c:f>
              <c:strCache>
                <c:ptCount val="1"/>
                <c:pt idx="0">
                  <c:v>18-39  
THREE or More Doses Rate
Week 27 Report</c:v>
                </c:pt>
              </c:strCache>
            </c:strRef>
          </c:tx>
          <c:spPr>
            <a:ln w="508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23"/>
              <c:layout>
                <c:manualLayout>
                  <c:x val="-6.2082586274151932E-2"/>
                  <c:y val="-3.120242419354240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bg1">
                            <a:lumMod val="6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Percentage of 18-39 Population with THREE or More Doses Vaccine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>
                          <a:lumMod val="6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303055606499364"/>
                      <c:h val="5.464843818987444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889C-43D4-BDA7-4F30BD6B042A}"/>
                </c:ext>
              </c:extLst>
            </c:dLbl>
            <c:dLbl>
              <c:idx val="28"/>
              <c:layout>
                <c:manualLayout>
                  <c:x val="5.4858300319579178E-3"/>
                  <c:y val="-3.311001443219578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>
                          <a:lumMod val="6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9C-43D4-BDA7-4F30BD6B04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'[1]18-39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'[1]18-39 All Cause'!$F$4:$F$32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2E-3</c:v>
                </c:pt>
                <c:pt idx="9">
                  <c:v>2.3E-2</c:v>
                </c:pt>
                <c:pt idx="10">
                  <c:v>4.9000000000000002E-2</c:v>
                </c:pt>
                <c:pt idx="11">
                  <c:v>0.23899999999999999</c:v>
                </c:pt>
                <c:pt idx="12">
                  <c:v>0.34499999999999997</c:v>
                </c:pt>
                <c:pt idx="13">
                  <c:v>0.36599999999999999</c:v>
                </c:pt>
                <c:pt idx="14">
                  <c:v>0.38</c:v>
                </c:pt>
                <c:pt idx="15">
                  <c:v>0.39</c:v>
                </c:pt>
                <c:pt idx="16">
                  <c:v>0.40200000000000002</c:v>
                </c:pt>
                <c:pt idx="17">
                  <c:v>0.40799999999999997</c:v>
                </c:pt>
                <c:pt idx="18">
                  <c:v>0.41499999999999998</c:v>
                </c:pt>
                <c:pt idx="19">
                  <c:v>0.41799999999999998</c:v>
                </c:pt>
                <c:pt idx="20">
                  <c:v>0.42</c:v>
                </c:pt>
                <c:pt idx="21">
                  <c:v>0.42299999999999999</c:v>
                </c:pt>
                <c:pt idx="22">
                  <c:v>0.42399999999999999</c:v>
                </c:pt>
                <c:pt idx="23">
                  <c:v>0.42499999999999999</c:v>
                </c:pt>
                <c:pt idx="24">
                  <c:v>0.42499999999999999</c:v>
                </c:pt>
                <c:pt idx="25">
                  <c:v>0.42599999999999999</c:v>
                </c:pt>
                <c:pt idx="26">
                  <c:v>0.42599999999999999</c:v>
                </c:pt>
                <c:pt idx="27">
                  <c:v>0.42599999999999999</c:v>
                </c:pt>
                <c:pt idx="28">
                  <c:v>0.42599999999999999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89C-43D4-BDA7-4F30BD6B042A}"/>
            </c:ext>
          </c:extLst>
        </c:ser>
        <c:ser>
          <c:idx val="3"/>
          <c:order val="2"/>
          <c:tx>
            <c:strRef>
              <c:f>'[1]18-39 All Cause'!$R$3</c:f>
              <c:strCache>
                <c:ptCount val="1"/>
                <c:pt idx="0">
                  <c:v>18-39  
Unvaccinated Status Deaths
6 July 2022 ONS DATA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'[1]18-39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'[1]18-39 All Cause'!$R$4:$R$20</c:f>
              <c:numCache>
                <c:formatCode>General</c:formatCode>
                <c:ptCount val="17"/>
                <c:pt idx="0">
                  <c:v>0.97063369397217925</c:v>
                </c:pt>
                <c:pt idx="1">
                  <c:v>0.83122362869198307</c:v>
                </c:pt>
                <c:pt idx="2">
                  <c:v>0.70600858369098718</c:v>
                </c:pt>
                <c:pt idx="3">
                  <c:v>0.5591836734693878</c:v>
                </c:pt>
                <c:pt idx="4">
                  <c:v>0.54609929078014185</c:v>
                </c:pt>
                <c:pt idx="5">
                  <c:v>0.43325526932084307</c:v>
                </c:pt>
                <c:pt idx="6">
                  <c:v>0.32071713147410358</c:v>
                </c:pt>
                <c:pt idx="7">
                  <c:v>0.32018561484918795</c:v>
                </c:pt>
                <c:pt idx="8">
                  <c:v>0.30025445292620867</c:v>
                </c:pt>
                <c:pt idx="9">
                  <c:v>0.28039702233250619</c:v>
                </c:pt>
                <c:pt idx="10">
                  <c:v>0.26038781163434904</c:v>
                </c:pt>
                <c:pt idx="11">
                  <c:v>0.35309973045822102</c:v>
                </c:pt>
                <c:pt idx="12">
                  <c:v>0.23397435897435898</c:v>
                </c:pt>
                <c:pt idx="13">
                  <c:v>0.17316017316017315</c:v>
                </c:pt>
                <c:pt idx="14">
                  <c:v>0.2</c:v>
                </c:pt>
                <c:pt idx="15">
                  <c:v>0.15384615384615385</c:v>
                </c:pt>
                <c:pt idx="16">
                  <c:v>0.13978494623655913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89C-43D4-BDA7-4F30BD6B042A}"/>
            </c:ext>
          </c:extLst>
        </c:ser>
        <c:ser>
          <c:idx val="5"/>
          <c:order val="3"/>
          <c:tx>
            <c:strRef>
              <c:f>'[1]18-39 All Cause'!$S$3</c:f>
              <c:strCache>
                <c:ptCount val="1"/>
                <c:pt idx="0">
                  <c:v>18-39 
Unvaccinated Status Deaths 
25 August 2023 ONS Data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9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32854482303573568"/>
                      <c:h val="6.96251426585783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89C-43D4-BDA7-4F30BD6B042A}"/>
                </c:ext>
              </c:extLst>
            </c:dLbl>
            <c:dLbl>
              <c:idx val="21"/>
              <c:layout>
                <c:manualLayout>
                  <c:x val="-1.7923604922896335E-2"/>
                  <c:y val="5.453240132395142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6"/>
                        </a:solidFill>
                      </a:rPr>
                      <a:t>Percentage of All Cause Death for 18-39 with Unvaccinated Status</a:t>
                    </a:r>
                  </a:p>
                  <a:p>
                    <a:pPr>
                      <a:defRPr sz="1600" b="1">
                        <a:solidFill>
                          <a:schemeClr val="accent6"/>
                        </a:solidFill>
                      </a:defRPr>
                    </a:pPr>
                    <a:endParaRPr 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501236353604649"/>
                      <c:h val="2.9597448636945314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889C-43D4-BDA7-4F30BD6B042A}"/>
                </c:ext>
              </c:extLst>
            </c:dLbl>
            <c:dLbl>
              <c:idx val="28"/>
              <c:layout>
                <c:manualLayout>
                  <c:x val="1.7669779814151406E-3"/>
                  <c:y val="2.005752165713541E-2"/>
                </c:manualLayout>
              </c:layout>
              <c:tx>
                <c:rich>
                  <a:bodyPr/>
                  <a:lstStyle/>
                  <a:p>
                    <a:fld id="{B5BB9A0C-23C9-4450-8C2A-923B0253C2FB}" type="YVALUE">
                      <a:rPr lang="en-US" sz="1600" b="1"/>
                      <a:pPr/>
                      <a:t>[Y VALUE]</a:t>
                    </a:fld>
                    <a:endParaRPr lang="en-AU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889C-43D4-BDA7-4F30BD6B042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'[1]18-39 All Cause'!$Q$4:$Q$32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'[1]18-39 All Cause'!$S$4:$S$32</c:f>
              <c:numCache>
                <c:formatCode>General</c:formatCode>
                <c:ptCount val="29"/>
                <c:pt idx="3">
                  <c:v>0.53693693693693689</c:v>
                </c:pt>
                <c:pt idx="4">
                  <c:v>0.50829875518672196</c:v>
                </c:pt>
                <c:pt idx="5">
                  <c:v>0.42694497153700189</c:v>
                </c:pt>
                <c:pt idx="6">
                  <c:v>0.3543913713405239</c:v>
                </c:pt>
                <c:pt idx="7">
                  <c:v>0.30902777777777779</c:v>
                </c:pt>
                <c:pt idx="8">
                  <c:v>0.30870279146141216</c:v>
                </c:pt>
                <c:pt idx="9">
                  <c:v>0.28275862068965518</c:v>
                </c:pt>
                <c:pt idx="10">
                  <c:v>0.29422382671480146</c:v>
                </c:pt>
                <c:pt idx="11">
                  <c:v>0.35858585858585856</c:v>
                </c:pt>
                <c:pt idx="12">
                  <c:v>0.26260869565217393</c:v>
                </c:pt>
                <c:pt idx="13">
                  <c:v>0.22828282828282828</c:v>
                </c:pt>
                <c:pt idx="14">
                  <c:v>0.19926199261992619</c:v>
                </c:pt>
                <c:pt idx="15">
                  <c:v>0.19423076923076923</c:v>
                </c:pt>
                <c:pt idx="16">
                  <c:v>0.21372549019607842</c:v>
                </c:pt>
                <c:pt idx="17">
                  <c:v>0.25902335456475584</c:v>
                </c:pt>
                <c:pt idx="18">
                  <c:v>0.21893491124260356</c:v>
                </c:pt>
                <c:pt idx="19">
                  <c:v>0.23362445414847161</c:v>
                </c:pt>
                <c:pt idx="20">
                  <c:v>0.16183574879227053</c:v>
                </c:pt>
                <c:pt idx="21">
                  <c:v>0.21881838074398249</c:v>
                </c:pt>
                <c:pt idx="22">
                  <c:v>0.19570405727923629</c:v>
                </c:pt>
                <c:pt idx="23">
                  <c:v>0.16463414634146342</c:v>
                </c:pt>
                <c:pt idx="24">
                  <c:v>0.15762273901808785</c:v>
                </c:pt>
                <c:pt idx="25">
                  <c:v>0.15807560137457044</c:v>
                </c:pt>
                <c:pt idx="26">
                  <c:v>0.18292682926829268</c:v>
                </c:pt>
                <c:pt idx="27">
                  <c:v>0.17692307692307693</c:v>
                </c:pt>
                <c:pt idx="28">
                  <c:v>0.17045454545454544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89C-43D4-BDA7-4F30BD6B042A}"/>
            </c:ext>
          </c:extLst>
        </c:ser>
        <c:ser>
          <c:idx val="8"/>
          <c:order val="4"/>
          <c:tx>
            <c:strRef>
              <c:f>'[1]18-39 All Cause'!$X$3</c:f>
              <c:strCache>
                <c:ptCount val="1"/>
                <c:pt idx="0">
                  <c:v>18-39  
THREE or More Doses Status Deaths
6 July 2022 ONS Data</c:v>
                </c:pt>
              </c:strCache>
            </c:strRef>
          </c:tx>
          <c:spPr>
            <a:ln w="25400" cap="rnd">
              <a:solidFill>
                <a:schemeClr val="accent4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'[1]18-39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'[1]18-39 All Cause'!$X$4:$X$20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2.5445292620865142E-3</c:v>
                </c:pt>
                <c:pt idx="9">
                  <c:v>2.9776674937965261E-2</c:v>
                </c:pt>
                <c:pt idx="10">
                  <c:v>8.0332409972299165E-2</c:v>
                </c:pt>
                <c:pt idx="11">
                  <c:v>0.20485175202156333</c:v>
                </c:pt>
                <c:pt idx="12">
                  <c:v>0.34935897435897434</c:v>
                </c:pt>
                <c:pt idx="13">
                  <c:v>0.47619047619047616</c:v>
                </c:pt>
                <c:pt idx="14">
                  <c:v>0.49411764705882355</c:v>
                </c:pt>
                <c:pt idx="15">
                  <c:v>0.53846153846153844</c:v>
                </c:pt>
                <c:pt idx="16">
                  <c:v>0.57526881720430112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89C-43D4-BDA7-4F30BD6B042A}"/>
            </c:ext>
          </c:extLst>
        </c:ser>
        <c:ser>
          <c:idx val="9"/>
          <c:order val="5"/>
          <c:tx>
            <c:strRef>
              <c:f>'[1]18-39 All Cause'!$Y$3</c:f>
              <c:strCache>
                <c:ptCount val="1"/>
                <c:pt idx="0">
                  <c:v>18-39  
THREE or More Doses Status Deaths
25 August 2023 ONS Data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89C-43D4-BDA7-4F30BD6B042A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89C-43D4-BDA7-4F30BD6B042A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89C-43D4-BDA7-4F30BD6B042A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89C-43D4-BDA7-4F30BD6B042A}"/>
                </c:ext>
              </c:extLst>
            </c:dLbl>
            <c:dLbl>
              <c:idx val="20"/>
              <c:layout>
                <c:manualLayout>
                  <c:x val="-2.6331017897211869E-2"/>
                  <c:y val="-3.091572421115849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accent4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Percentage of All Cause Death for 18-39 with THREE or More Doses Vaccine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1580920376911488"/>
                      <c:h val="3.000624111269294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0-889C-43D4-BDA7-4F30BD6B042A}"/>
                </c:ext>
              </c:extLst>
            </c:dLbl>
            <c:dLbl>
              <c:idx val="25"/>
              <c:layout>
                <c:manualLayout>
                  <c:x val="2.7013421417724479E-4"/>
                  <c:y val="-4.220291355763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89C-43D4-BDA7-4F30BD6B042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'[1]18-39 All Cause'!$Q$7:$Q$32</c:f>
              <c:numCache>
                <c:formatCode>General</c:formatCode>
                <c:ptCount val="26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  <c:pt idx="13">
                  <c:v>44682</c:v>
                </c:pt>
                <c:pt idx="14">
                  <c:v>44713</c:v>
                </c:pt>
                <c:pt idx="15">
                  <c:v>44743</c:v>
                </c:pt>
                <c:pt idx="16">
                  <c:v>44774</c:v>
                </c:pt>
                <c:pt idx="17">
                  <c:v>44805</c:v>
                </c:pt>
                <c:pt idx="18">
                  <c:v>44835</c:v>
                </c:pt>
                <c:pt idx="19">
                  <c:v>44866</c:v>
                </c:pt>
                <c:pt idx="20">
                  <c:v>44896</c:v>
                </c:pt>
                <c:pt idx="21">
                  <c:v>44927</c:v>
                </c:pt>
                <c:pt idx="22">
                  <c:v>44958</c:v>
                </c:pt>
                <c:pt idx="23">
                  <c:v>44986</c:v>
                </c:pt>
                <c:pt idx="24">
                  <c:v>45017</c:v>
                </c:pt>
                <c:pt idx="25">
                  <c:v>45047</c:v>
                </c:pt>
              </c:numCache>
            </c:numRef>
          </c:xVal>
          <c:yVal>
            <c:numRef>
              <c:f>'[1]18-39 All Cause'!$Y$7:$Y$32</c:f>
              <c:numCache>
                <c:formatCode>General</c:formatCode>
                <c:ptCount val="26"/>
                <c:pt idx="0">
                  <c:v>7.2072072072072073E-3</c:v>
                </c:pt>
                <c:pt idx="1">
                  <c:v>8.2987551867219917E-3</c:v>
                </c:pt>
                <c:pt idx="2">
                  <c:v>7.5901328273244783E-3</c:v>
                </c:pt>
                <c:pt idx="3">
                  <c:v>6.1633281972265025E-3</c:v>
                </c:pt>
                <c:pt idx="4">
                  <c:v>6.9444444444444441E-3</c:v>
                </c:pt>
                <c:pt idx="5">
                  <c:v>6.5681444991789817E-3</c:v>
                </c:pt>
                <c:pt idx="6">
                  <c:v>2.5862068965517241E-2</c:v>
                </c:pt>
                <c:pt idx="7">
                  <c:v>6.1371841155234655E-2</c:v>
                </c:pt>
                <c:pt idx="8">
                  <c:v>0.15993265993265993</c:v>
                </c:pt>
                <c:pt idx="9">
                  <c:v>0.32173913043478258</c:v>
                </c:pt>
                <c:pt idx="10">
                  <c:v>0.4080808080808081</c:v>
                </c:pt>
                <c:pt idx="11">
                  <c:v>0.43911439114391143</c:v>
                </c:pt>
                <c:pt idx="12">
                  <c:v>0.4653846153846154</c:v>
                </c:pt>
                <c:pt idx="13">
                  <c:v>0.46862745098039216</c:v>
                </c:pt>
                <c:pt idx="14">
                  <c:v>0.47346072186836519</c:v>
                </c:pt>
                <c:pt idx="15">
                  <c:v>0.47337278106508873</c:v>
                </c:pt>
                <c:pt idx="16">
                  <c:v>0.4759825327510917</c:v>
                </c:pt>
                <c:pt idx="17">
                  <c:v>0.55555555555555558</c:v>
                </c:pt>
                <c:pt idx="18">
                  <c:v>0.51203501094091908</c:v>
                </c:pt>
                <c:pt idx="19">
                  <c:v>0.51312649164677804</c:v>
                </c:pt>
                <c:pt idx="20">
                  <c:v>0.58943089430894313</c:v>
                </c:pt>
                <c:pt idx="21">
                  <c:v>0.58914728682170547</c:v>
                </c:pt>
                <c:pt idx="22">
                  <c:v>0.56013745704467355</c:v>
                </c:pt>
                <c:pt idx="23">
                  <c:v>0.54878048780487809</c:v>
                </c:pt>
                <c:pt idx="24">
                  <c:v>0.55384615384615388</c:v>
                </c:pt>
                <c:pt idx="25">
                  <c:v>0.57196969696969702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89C-43D4-BDA7-4F30BD6B0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800560"/>
        <c:axId val="2059809712"/>
        <c:extLst/>
      </c:scatterChart>
      <c:valAx>
        <c:axId val="205980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C09]dd\-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9712"/>
        <c:crosses val="autoZero"/>
        <c:crossBetween val="midCat"/>
      </c:valAx>
      <c:valAx>
        <c:axId val="20598097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0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2517864416426E-2"/>
          <c:y val="0.87243256324351304"/>
          <c:w val="0.93749141097523792"/>
          <c:h val="8.5133818639002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1" i="0" baseline="0">
                <a:solidFill>
                  <a:srgbClr val="0070C0"/>
                </a:solidFill>
                <a:effectLst/>
              </a:rPr>
              <a:t>TWO or MORE </a:t>
            </a:r>
            <a:r>
              <a:rPr lang="en-AU" sz="1800" b="1" i="0" u="none" strike="noStrike" kern="1200" spc="0" baseline="0">
                <a:solidFill>
                  <a:srgbClr val="0070C0"/>
                </a:solidFill>
                <a:effectLst/>
                <a:latin typeface="+mn-lt"/>
                <a:ea typeface="+mn-ea"/>
                <a:cs typeface="+mn-cs"/>
              </a:rPr>
              <a:t>DOSES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- England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40-49 Data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with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Samples Size of 8.25 Million 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Percentage Vaccination Rates correlation to Percentage of </a:t>
            </a:r>
            <a:r>
              <a:rPr lang="en-AU" sz="1800" b="1" i="0" baseline="0">
                <a:solidFill>
                  <a:srgbClr val="FF0000"/>
                </a:solidFill>
                <a:effectLst/>
              </a:rPr>
              <a:t>All Cause Deaths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Comparing: Unvaccinated Status with TWO or More Doses Covid-19 Vaccinated Status </a:t>
            </a:r>
            <a:endParaRPr lang="en-AU">
              <a:effectLst/>
            </a:endParaRPr>
          </a:p>
        </c:rich>
      </c:tx>
      <c:layout>
        <c:manualLayout>
          <c:xMode val="edge"/>
          <c:yMode val="edge"/>
          <c:x val="0.2264208333333332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358259903904408E-2"/>
          <c:y val="0.11498496207942867"/>
          <c:w val="0.93798365896551095"/>
          <c:h val="0.74890736335566555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'[1]40-49 All Cause'!$C$3</c:f>
              <c:strCache>
                <c:ptCount val="1"/>
                <c:pt idx="0">
                  <c:v>40-49 
Unvaccinated Rate
Week 27 Report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2.7769606352001163E-2"/>
                  <c:y val="-2.605591787439613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ED7D3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ED7D31"/>
                        </a:solidFill>
                      </a:rPr>
                      <a:t>Percentage of 40-49 Population with Unvaccinated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ED7D3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04946426305198"/>
                      <c:h val="4.690220367109790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1E44-497C-B9C6-7C8C302F4891}"/>
                </c:ext>
              </c:extLst>
            </c:dLbl>
            <c:dLbl>
              <c:idx val="28"/>
              <c:layout>
                <c:manualLayout>
                  <c:x val="2.3780849626635887E-4"/>
                  <c:y val="-2.5407069183026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44-497C-B9C6-7C8C302F489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'[1]40-49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'[1]40-49 All Cause'!$C$4:$C$32</c:f>
              <c:numCache>
                <c:formatCode>General</c:formatCode>
                <c:ptCount val="29"/>
                <c:pt idx="0">
                  <c:v>0.94199999999999995</c:v>
                </c:pt>
                <c:pt idx="1">
                  <c:v>0.88300000000000001</c:v>
                </c:pt>
                <c:pt idx="2">
                  <c:v>0.80700000000000005</c:v>
                </c:pt>
                <c:pt idx="3">
                  <c:v>0.77900000000000003</c:v>
                </c:pt>
                <c:pt idx="4">
                  <c:v>0.61299999999999999</c:v>
                </c:pt>
                <c:pt idx="5">
                  <c:v>0.41799999999999998</c:v>
                </c:pt>
                <c:pt idx="6">
                  <c:v>0.375</c:v>
                </c:pt>
                <c:pt idx="7">
                  <c:v>0.35299999999999998</c:v>
                </c:pt>
                <c:pt idx="8">
                  <c:v>0.34200000000000003</c:v>
                </c:pt>
                <c:pt idx="9">
                  <c:v>0.33200000000000002</c:v>
                </c:pt>
                <c:pt idx="10">
                  <c:v>0.32500000000000001</c:v>
                </c:pt>
                <c:pt idx="11">
                  <c:v>0.315</c:v>
                </c:pt>
                <c:pt idx="12">
                  <c:v>0.30499999999999999</c:v>
                </c:pt>
                <c:pt idx="13">
                  <c:v>0.30199999999999999</c:v>
                </c:pt>
                <c:pt idx="14">
                  <c:v>0.3</c:v>
                </c:pt>
                <c:pt idx="15">
                  <c:v>0.29899999999999999</c:v>
                </c:pt>
                <c:pt idx="16">
                  <c:v>0.29799999999999999</c:v>
                </c:pt>
                <c:pt idx="17">
                  <c:v>0.29699999999999999</c:v>
                </c:pt>
                <c:pt idx="18">
                  <c:v>0.29699999999999999</c:v>
                </c:pt>
                <c:pt idx="19">
                  <c:v>0.29599999999999999</c:v>
                </c:pt>
                <c:pt idx="20">
                  <c:v>0.29599999999999999</c:v>
                </c:pt>
                <c:pt idx="21">
                  <c:v>0.29499999999999998</c:v>
                </c:pt>
                <c:pt idx="22">
                  <c:v>0.29499999999999998</c:v>
                </c:pt>
                <c:pt idx="23">
                  <c:v>0.29499999999999998</c:v>
                </c:pt>
                <c:pt idx="24">
                  <c:v>0.29399999999999998</c:v>
                </c:pt>
                <c:pt idx="25">
                  <c:v>0.29399999999999998</c:v>
                </c:pt>
                <c:pt idx="26">
                  <c:v>0.29399999999999998</c:v>
                </c:pt>
                <c:pt idx="27">
                  <c:v>0.29399999999999998</c:v>
                </c:pt>
                <c:pt idx="28">
                  <c:v>0.29399999999999998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E44-497C-B9C6-7C8C302F4891}"/>
            </c:ext>
          </c:extLst>
        </c:ser>
        <c:ser>
          <c:idx val="7"/>
          <c:order val="1"/>
          <c:tx>
            <c:strRef>
              <c:f>'[1]40-49 All Cause'!$E$3</c:f>
              <c:strCache>
                <c:ptCount val="1"/>
                <c:pt idx="0">
                  <c:v>40-49  
TWO or More Doses Rate
Week 27 Report</c:v>
                </c:pt>
              </c:strCache>
            </c:strRef>
          </c:tx>
          <c:spPr>
            <a:ln w="508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4.5008362291196216E-2"/>
                  <c:y val="-2.862910628019323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chemeClr val="bg1">
                            <a:lumMod val="6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Percentage of 40-49 Population with TWO or More Doses Vaccine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chemeClr val="bg1">
                          <a:lumMod val="6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4237795067545455"/>
                      <c:h val="4.8717874672380486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1E44-497C-B9C6-7C8C302F4891}"/>
                </c:ext>
              </c:extLst>
            </c:dLbl>
            <c:dLbl>
              <c:idx val="28"/>
              <c:layout>
                <c:manualLayout>
                  <c:x val="4.7731862715274208E-3"/>
                  <c:y val="-2.23760869565217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>
                          <a:lumMod val="6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44-497C-B9C6-7C8C302F489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'[1]40-49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'[1]40-49 All Cause'!$E$4:$E$32</c:f>
              <c:numCache>
                <c:formatCode>General</c:formatCode>
                <c:ptCount val="29"/>
                <c:pt idx="0">
                  <c:v>2E-3</c:v>
                </c:pt>
                <c:pt idx="1">
                  <c:v>5.0000000000000001E-3</c:v>
                </c:pt>
                <c:pt idx="2">
                  <c:v>2.5999999999999999E-2</c:v>
                </c:pt>
                <c:pt idx="3">
                  <c:v>7.0999999999999994E-2</c:v>
                </c:pt>
                <c:pt idx="4">
                  <c:v>0.154</c:v>
                </c:pt>
                <c:pt idx="5">
                  <c:v>0.218</c:v>
                </c:pt>
                <c:pt idx="6">
                  <c:v>0.33100000000000002</c:v>
                </c:pt>
                <c:pt idx="7">
                  <c:v>0.52900000000000003</c:v>
                </c:pt>
                <c:pt idx="8">
                  <c:v>0.58499999999999996</c:v>
                </c:pt>
                <c:pt idx="9">
                  <c:v>0.60899999999999999</c:v>
                </c:pt>
                <c:pt idx="10">
                  <c:v>0.622</c:v>
                </c:pt>
                <c:pt idx="11">
                  <c:v>0.63600000000000001</c:v>
                </c:pt>
                <c:pt idx="12">
                  <c:v>0.64800000000000002</c:v>
                </c:pt>
                <c:pt idx="13">
                  <c:v>0.65400000000000003</c:v>
                </c:pt>
                <c:pt idx="14">
                  <c:v>0.65800000000000003</c:v>
                </c:pt>
                <c:pt idx="15">
                  <c:v>0.66100000000000003</c:v>
                </c:pt>
                <c:pt idx="16">
                  <c:v>0.66400000000000003</c:v>
                </c:pt>
                <c:pt idx="17">
                  <c:v>0.66500000000000004</c:v>
                </c:pt>
                <c:pt idx="18">
                  <c:v>0.66600000000000004</c:v>
                </c:pt>
                <c:pt idx="19">
                  <c:v>0.66700000000000004</c:v>
                </c:pt>
                <c:pt idx="20">
                  <c:v>0.66700000000000004</c:v>
                </c:pt>
                <c:pt idx="21">
                  <c:v>0.66800000000000004</c:v>
                </c:pt>
                <c:pt idx="22">
                  <c:v>0.66800000000000004</c:v>
                </c:pt>
                <c:pt idx="23">
                  <c:v>0.66800000000000004</c:v>
                </c:pt>
                <c:pt idx="24">
                  <c:v>0.66800000000000004</c:v>
                </c:pt>
                <c:pt idx="25">
                  <c:v>0.66900000000000004</c:v>
                </c:pt>
                <c:pt idx="26">
                  <c:v>0.66900000000000004</c:v>
                </c:pt>
                <c:pt idx="27">
                  <c:v>0.66900000000000004</c:v>
                </c:pt>
                <c:pt idx="28">
                  <c:v>0.66900000000000004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E44-497C-B9C6-7C8C302F4891}"/>
            </c:ext>
          </c:extLst>
        </c:ser>
        <c:ser>
          <c:idx val="3"/>
          <c:order val="2"/>
          <c:tx>
            <c:strRef>
              <c:f>'[1]40-49 All Cause'!$R$3</c:f>
              <c:strCache>
                <c:ptCount val="1"/>
                <c:pt idx="0">
                  <c:v>40-49  
Unvaccinated Status Deaths
6 July 2022 ONS DATA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'[1]40-49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'[1]40-49 All Cause'!$R$4:$R$20</c:f>
              <c:numCache>
                <c:formatCode>General</c:formatCode>
                <c:ptCount val="17"/>
                <c:pt idx="0">
                  <c:v>0.98118532455315144</c:v>
                </c:pt>
                <c:pt idx="1">
                  <c:v>0.87039390088945368</c:v>
                </c:pt>
                <c:pt idx="2">
                  <c:v>0.5997191011235955</c:v>
                </c:pt>
                <c:pt idx="3">
                  <c:v>0.44970414201183434</c:v>
                </c:pt>
                <c:pt idx="4">
                  <c:v>0.3364485981308411</c:v>
                </c:pt>
                <c:pt idx="5">
                  <c:v>0.27581120943952803</c:v>
                </c:pt>
                <c:pt idx="6">
                  <c:v>0.23707440100882723</c:v>
                </c:pt>
                <c:pt idx="7">
                  <c:v>0.25219941348973607</c:v>
                </c:pt>
                <c:pt idx="8">
                  <c:v>0.17280453257790368</c:v>
                </c:pt>
                <c:pt idx="9">
                  <c:v>0.17851959361393324</c:v>
                </c:pt>
                <c:pt idx="10">
                  <c:v>0.20143884892086331</c:v>
                </c:pt>
                <c:pt idx="11">
                  <c:v>0.19196428571428573</c:v>
                </c:pt>
                <c:pt idx="12">
                  <c:v>0.17944535073409462</c:v>
                </c:pt>
                <c:pt idx="13">
                  <c:v>0.11974789915966387</c:v>
                </c:pt>
                <c:pt idx="14">
                  <c:v>0.12474849094567404</c:v>
                </c:pt>
                <c:pt idx="15">
                  <c:v>0.11233480176211454</c:v>
                </c:pt>
                <c:pt idx="16">
                  <c:v>8.5858585858585856E-2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E44-497C-B9C6-7C8C302F4891}"/>
            </c:ext>
          </c:extLst>
        </c:ser>
        <c:ser>
          <c:idx val="5"/>
          <c:order val="3"/>
          <c:tx>
            <c:strRef>
              <c:f>'[1]40-49 All Cause'!$S$3</c:f>
              <c:strCache>
                <c:ptCount val="1"/>
                <c:pt idx="0">
                  <c:v>40-49 
Unvaccinated Status Deaths 
25 August 2023 ONS Data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44-497C-B9C6-7C8C302F4891}"/>
                </c:ext>
              </c:extLst>
            </c:dLbl>
            <c:dLbl>
              <c:idx val="19"/>
              <c:layout>
                <c:manualLayout>
                  <c:x val="-4.6642975496458849E-2"/>
                  <c:y val="6.496008454106280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6"/>
                        </a:solidFill>
                      </a:rPr>
                      <a:t>Percentage of All Cause Deaths for 40-49 with Unvaccinated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2017056346056347"/>
                      <c:h val="4.684284812153675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1E44-497C-B9C6-7C8C302F4891}"/>
                </c:ext>
              </c:extLst>
            </c:dLbl>
            <c:dLbl>
              <c:idx val="28"/>
              <c:layout>
                <c:manualLayout>
                  <c:x val="3.3908434700763664E-3"/>
                  <c:y val="2.9278743961352546E-2"/>
                </c:manualLayout>
              </c:layout>
              <c:tx>
                <c:rich>
                  <a:bodyPr/>
                  <a:lstStyle/>
                  <a:p>
                    <a:fld id="{B5BB9A0C-23C9-4450-8C2A-923B0253C2FB}" type="YVALUE">
                      <a:rPr lang="en-US" sz="1600" b="1"/>
                      <a:pPr/>
                      <a:t>[Y VALUE]</a:t>
                    </a:fld>
                    <a:endParaRPr lang="en-AU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1E44-497C-B9C6-7C8C302F489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'[1]40-49 All Cause'!$Q$4:$Q$32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'[1]40-49 All Cause'!$S$4:$S$32</c:f>
              <c:numCache>
                <c:formatCode>General</c:formatCode>
                <c:ptCount val="29"/>
                <c:pt idx="3">
                  <c:v>0.40746268656716417</c:v>
                </c:pt>
                <c:pt idx="4">
                  <c:v>0.30862697448359661</c:v>
                </c:pt>
                <c:pt idx="5">
                  <c:v>0.27373612823674476</c:v>
                </c:pt>
                <c:pt idx="6">
                  <c:v>0.21729957805907174</c:v>
                </c:pt>
                <c:pt idx="7">
                  <c:v>0.26061997703788747</c:v>
                </c:pt>
                <c:pt idx="8">
                  <c:v>0.18901098901098901</c:v>
                </c:pt>
                <c:pt idx="9">
                  <c:v>0.18922018348623854</c:v>
                </c:pt>
                <c:pt idx="10">
                  <c:v>0.20905172413793102</c:v>
                </c:pt>
                <c:pt idx="11">
                  <c:v>0.20736842105263159</c:v>
                </c:pt>
                <c:pt idx="12">
                  <c:v>0.19199057714958775</c:v>
                </c:pt>
                <c:pt idx="13">
                  <c:v>0.15589887640449437</c:v>
                </c:pt>
                <c:pt idx="14">
                  <c:v>0.14124999999999999</c:v>
                </c:pt>
                <c:pt idx="15">
                  <c:v>0.14133333333333334</c:v>
                </c:pt>
                <c:pt idx="16">
                  <c:v>0.11592356687898089</c:v>
                </c:pt>
                <c:pt idx="17">
                  <c:v>0.13161290322580646</c:v>
                </c:pt>
                <c:pt idx="18">
                  <c:v>0.1415929203539823</c:v>
                </c:pt>
                <c:pt idx="19">
                  <c:v>0.16081081081081081</c:v>
                </c:pt>
                <c:pt idx="20">
                  <c:v>0.14532374100719425</c:v>
                </c:pt>
                <c:pt idx="21">
                  <c:v>0.12369791666666667</c:v>
                </c:pt>
                <c:pt idx="22">
                  <c:v>0.12929848693259974</c:v>
                </c:pt>
                <c:pt idx="23">
                  <c:v>0.12514898688915377</c:v>
                </c:pt>
                <c:pt idx="24">
                  <c:v>0.11522633744855967</c:v>
                </c:pt>
                <c:pt idx="25">
                  <c:v>0.13932980599647266</c:v>
                </c:pt>
                <c:pt idx="26">
                  <c:v>0.11305732484076433</c:v>
                </c:pt>
                <c:pt idx="27">
                  <c:v>0.13448275862068965</c:v>
                </c:pt>
                <c:pt idx="28">
                  <c:v>0.11909650924024641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E44-497C-B9C6-7C8C302F4891}"/>
            </c:ext>
          </c:extLst>
        </c:ser>
        <c:ser>
          <c:idx val="8"/>
          <c:order val="4"/>
          <c:tx>
            <c:strRef>
              <c:f>'[1]40-49 All Cause'!$V$3</c:f>
              <c:strCache>
                <c:ptCount val="1"/>
                <c:pt idx="0">
                  <c:v>40-49  
TWO or More Doses Status Deaths
6 July 2022 ONS Data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'[1]40-49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'[1]40-49 All Cause'!$V$4:$V$20</c:f>
              <c:numCache>
                <c:formatCode>General</c:formatCode>
                <c:ptCount val="17"/>
                <c:pt idx="0">
                  <c:v>1.8814675446848542E-3</c:v>
                </c:pt>
                <c:pt idx="1">
                  <c:v>2.5412960609911056E-3</c:v>
                </c:pt>
                <c:pt idx="2">
                  <c:v>8.4269662921348312E-3</c:v>
                </c:pt>
                <c:pt idx="3">
                  <c:v>6.9526627218934905E-2</c:v>
                </c:pt>
                <c:pt idx="4">
                  <c:v>0.23097463284379172</c:v>
                </c:pt>
                <c:pt idx="5">
                  <c:v>0.44395280235988199</c:v>
                </c:pt>
                <c:pt idx="6">
                  <c:v>0.61160151324085754</c:v>
                </c:pt>
                <c:pt idx="7">
                  <c:v>0.61143695014662758</c:v>
                </c:pt>
                <c:pt idx="8">
                  <c:v>0.72096317280453259</c:v>
                </c:pt>
                <c:pt idx="9">
                  <c:v>0.72423802612481858</c:v>
                </c:pt>
                <c:pt idx="10">
                  <c:v>0.74532374100719423</c:v>
                </c:pt>
                <c:pt idx="11">
                  <c:v>0.74404761904761907</c:v>
                </c:pt>
                <c:pt idx="12">
                  <c:v>0.76508972267536701</c:v>
                </c:pt>
                <c:pt idx="13">
                  <c:v>0.81302521008403361</c:v>
                </c:pt>
                <c:pt idx="14">
                  <c:v>0.82293762575452711</c:v>
                </c:pt>
                <c:pt idx="15">
                  <c:v>0.83039647577092512</c:v>
                </c:pt>
                <c:pt idx="16">
                  <c:v>0.88131313131313127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E44-497C-B9C6-7C8C302F4891}"/>
            </c:ext>
          </c:extLst>
        </c:ser>
        <c:ser>
          <c:idx val="9"/>
          <c:order val="5"/>
          <c:tx>
            <c:strRef>
              <c:f>'[1]40-49 All Cause'!$W$3</c:f>
              <c:strCache>
                <c:ptCount val="1"/>
                <c:pt idx="0">
                  <c:v>40-49  
TWO or More Doses Status Deaths
25 August 2023 ONS Data</c:v>
                </c:pt>
              </c:strCache>
            </c:strRef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16"/>
              <c:layout>
                <c:manualLayout>
                  <c:x val="-2.8690710937900855E-2"/>
                  <c:y val="-7.691473429951693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0070C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0070C0"/>
                        </a:solidFill>
                      </a:rPr>
                      <a:t>Percentage of All Cause Deaths for 40-49 with TWO or More Doses Vaccine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1073876516296979"/>
                      <c:h val="4.7125301366992556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C-1E44-497C-B9C6-7C8C302F4891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3.5496510115009421E-2"/>
                      <c:h val="3.71748804436389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1E44-497C-B9C6-7C8C302F4891}"/>
                </c:ext>
              </c:extLst>
            </c:dLbl>
            <c:dLbl>
              <c:idx val="25"/>
              <c:layout>
                <c:manualLayout>
                  <c:x val="8.9652788856483499E-3"/>
                  <c:y val="-3.093644646848720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5512077499048181E-2"/>
                      <c:h val="3.54241993070711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1E44-497C-B9C6-7C8C302F489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'[1]40-49 All Cause'!$Q$7:$Q$32</c:f>
              <c:numCache>
                <c:formatCode>General</c:formatCode>
                <c:ptCount val="26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  <c:pt idx="13">
                  <c:v>44682</c:v>
                </c:pt>
                <c:pt idx="14">
                  <c:v>44713</c:v>
                </c:pt>
                <c:pt idx="15">
                  <c:v>44743</c:v>
                </c:pt>
                <c:pt idx="16">
                  <c:v>44774</c:v>
                </c:pt>
                <c:pt idx="17">
                  <c:v>44805</c:v>
                </c:pt>
                <c:pt idx="18">
                  <c:v>44835</c:v>
                </c:pt>
                <c:pt idx="19">
                  <c:v>44866</c:v>
                </c:pt>
                <c:pt idx="20">
                  <c:v>44896</c:v>
                </c:pt>
                <c:pt idx="21">
                  <c:v>44927</c:v>
                </c:pt>
                <c:pt idx="22">
                  <c:v>44958</c:v>
                </c:pt>
                <c:pt idx="23">
                  <c:v>44986</c:v>
                </c:pt>
                <c:pt idx="24">
                  <c:v>45017</c:v>
                </c:pt>
                <c:pt idx="25">
                  <c:v>45047</c:v>
                </c:pt>
              </c:numCache>
            </c:numRef>
          </c:xVal>
          <c:yVal>
            <c:numRef>
              <c:f>'[1]40-49 All Cause'!$W$7:$W$32</c:f>
              <c:numCache>
                <c:formatCode>General</c:formatCode>
                <c:ptCount val="26"/>
                <c:pt idx="0">
                  <c:v>7.9104477611940296E-2</c:v>
                </c:pt>
                <c:pt idx="1">
                  <c:v>0.24787363304981774</c:v>
                </c:pt>
                <c:pt idx="2">
                  <c:v>0.4278668310727497</c:v>
                </c:pt>
                <c:pt idx="3">
                  <c:v>0.60864978902953581</c:v>
                </c:pt>
                <c:pt idx="4">
                  <c:v>0.60160734787600456</c:v>
                </c:pt>
                <c:pt idx="5">
                  <c:v>0.70879120879120883</c:v>
                </c:pt>
                <c:pt idx="6">
                  <c:v>0.71100917431192656</c:v>
                </c:pt>
                <c:pt idx="7">
                  <c:v>0.72629310344827591</c:v>
                </c:pt>
                <c:pt idx="8">
                  <c:v>0.72842105263157897</c:v>
                </c:pt>
                <c:pt idx="9">
                  <c:v>0.75382803297997647</c:v>
                </c:pt>
                <c:pt idx="10">
                  <c:v>0.7808988764044944</c:v>
                </c:pt>
                <c:pt idx="11">
                  <c:v>0.80374999999999996</c:v>
                </c:pt>
                <c:pt idx="12">
                  <c:v>0.80533333333333335</c:v>
                </c:pt>
                <c:pt idx="13">
                  <c:v>0.83566878980891723</c:v>
                </c:pt>
                <c:pt idx="14">
                  <c:v>0.82451612903225802</c:v>
                </c:pt>
                <c:pt idx="15">
                  <c:v>0.80530973451327437</c:v>
                </c:pt>
                <c:pt idx="16">
                  <c:v>0.78513513513513511</c:v>
                </c:pt>
                <c:pt idx="17">
                  <c:v>0.80575539568345322</c:v>
                </c:pt>
                <c:pt idx="18">
                  <c:v>0.83463541666666663</c:v>
                </c:pt>
                <c:pt idx="19">
                  <c:v>0.83081155433287479</c:v>
                </c:pt>
                <c:pt idx="20">
                  <c:v>0.83551847437425508</c:v>
                </c:pt>
                <c:pt idx="21">
                  <c:v>0.83401920438957478</c:v>
                </c:pt>
                <c:pt idx="22">
                  <c:v>0.82539682539682535</c:v>
                </c:pt>
                <c:pt idx="23">
                  <c:v>0.84872611464968151</c:v>
                </c:pt>
                <c:pt idx="24">
                  <c:v>0.82758620689655171</c:v>
                </c:pt>
                <c:pt idx="25">
                  <c:v>0.84394250513347024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E44-497C-B9C6-7C8C302F4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800560"/>
        <c:axId val="2059809712"/>
        <c:extLst/>
      </c:scatterChart>
      <c:valAx>
        <c:axId val="205980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C09]dd\-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9712"/>
        <c:crosses val="autoZero"/>
        <c:crossBetween val="midCat"/>
      </c:valAx>
      <c:valAx>
        <c:axId val="20598097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0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492603577371477E-2"/>
          <c:y val="0.9139856479861691"/>
          <c:w val="0.8999999818781016"/>
          <c:h val="8.6014352013830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1" i="0" baseline="0">
                <a:solidFill>
                  <a:srgbClr val="EC44D8"/>
                </a:solidFill>
                <a:effectLst/>
              </a:rPr>
              <a:t>ONE or MORE </a:t>
            </a:r>
            <a:r>
              <a:rPr lang="en-AU" sz="1800" b="1" i="0" u="none" strike="noStrike" kern="1200" spc="0" baseline="0">
                <a:solidFill>
                  <a:srgbClr val="EC44D8"/>
                </a:solidFill>
                <a:effectLst/>
                <a:latin typeface="+mn-lt"/>
                <a:ea typeface="+mn-ea"/>
                <a:cs typeface="+mn-cs"/>
              </a:rPr>
              <a:t>DOSES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- England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40-49 Data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with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Sample Size of 8.25 Million 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Percentage Vaccination Rates correlation to Percentage of </a:t>
            </a:r>
            <a:r>
              <a:rPr lang="en-AU" sz="1800" b="1" i="0" baseline="0">
                <a:solidFill>
                  <a:srgbClr val="FF0000"/>
                </a:solidFill>
                <a:effectLst/>
              </a:rPr>
              <a:t>All Cause Deaths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Comparing: Unvaccinated Status with ONE or More Doses Covid-19 Vaccinated Status </a:t>
            </a:r>
            <a:endParaRPr lang="en-AU">
              <a:effectLst/>
            </a:endParaRP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5272825482433628E-2"/>
          <c:y val="0.14316799655566942"/>
          <c:w val="0.93801084498969078"/>
          <c:h val="0.72159978558851223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'[1]40-49 All Cause'!$C$3</c:f>
              <c:strCache>
                <c:ptCount val="1"/>
                <c:pt idx="0">
                  <c:v>40-49 
Unvaccinated Rate
Week 27 Report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4.2214152193699769E-2"/>
                  <c:y val="-1.600497067377344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ED7D3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ED7D31"/>
                        </a:solidFill>
                      </a:rPr>
                      <a:t>Percentage of 40-49 Population with Unvaccinated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ED7D3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77307007904953"/>
                      <c:h val="4.238576693394913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CE25-4243-B16B-84858A1C3678}"/>
                </c:ext>
              </c:extLst>
            </c:dLbl>
            <c:dLbl>
              <c:idx val="28"/>
              <c:layout>
                <c:manualLayout>
                  <c:x val="7.9322475476773634E-3"/>
                  <c:y val="-1.608115837176637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25-4243-B16B-84858A1C36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'[1]40-49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'[1]40-49 All Cause'!$C$4:$C$32</c:f>
              <c:numCache>
                <c:formatCode>General</c:formatCode>
                <c:ptCount val="29"/>
                <c:pt idx="0">
                  <c:v>0.94199999999999995</c:v>
                </c:pt>
                <c:pt idx="1">
                  <c:v>0.88300000000000001</c:v>
                </c:pt>
                <c:pt idx="2">
                  <c:v>0.80700000000000005</c:v>
                </c:pt>
                <c:pt idx="3">
                  <c:v>0.77900000000000003</c:v>
                </c:pt>
                <c:pt idx="4">
                  <c:v>0.61299999999999999</c:v>
                </c:pt>
                <c:pt idx="5">
                  <c:v>0.41799999999999998</c:v>
                </c:pt>
                <c:pt idx="6">
                  <c:v>0.375</c:v>
                </c:pt>
                <c:pt idx="7">
                  <c:v>0.35299999999999998</c:v>
                </c:pt>
                <c:pt idx="8">
                  <c:v>0.34200000000000003</c:v>
                </c:pt>
                <c:pt idx="9">
                  <c:v>0.33200000000000002</c:v>
                </c:pt>
                <c:pt idx="10">
                  <c:v>0.32500000000000001</c:v>
                </c:pt>
                <c:pt idx="11">
                  <c:v>0.315</c:v>
                </c:pt>
                <c:pt idx="12">
                  <c:v>0.30499999999999999</c:v>
                </c:pt>
                <c:pt idx="13">
                  <c:v>0.30199999999999999</c:v>
                </c:pt>
                <c:pt idx="14">
                  <c:v>0.3</c:v>
                </c:pt>
                <c:pt idx="15">
                  <c:v>0.29899999999999999</c:v>
                </c:pt>
                <c:pt idx="16">
                  <c:v>0.29799999999999999</c:v>
                </c:pt>
                <c:pt idx="17">
                  <c:v>0.29699999999999999</c:v>
                </c:pt>
                <c:pt idx="18">
                  <c:v>0.29699999999999999</c:v>
                </c:pt>
                <c:pt idx="19">
                  <c:v>0.29599999999999999</c:v>
                </c:pt>
                <c:pt idx="20">
                  <c:v>0.29599999999999999</c:v>
                </c:pt>
                <c:pt idx="21">
                  <c:v>0.29499999999999998</c:v>
                </c:pt>
                <c:pt idx="22">
                  <c:v>0.29499999999999998</c:v>
                </c:pt>
                <c:pt idx="23">
                  <c:v>0.29499999999999998</c:v>
                </c:pt>
                <c:pt idx="24">
                  <c:v>0.29399999999999998</c:v>
                </c:pt>
                <c:pt idx="25">
                  <c:v>0.29399999999999998</c:v>
                </c:pt>
                <c:pt idx="26">
                  <c:v>0.29399999999999998</c:v>
                </c:pt>
                <c:pt idx="27">
                  <c:v>0.29399999999999998</c:v>
                </c:pt>
                <c:pt idx="28">
                  <c:v>0.29399999999999998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E25-4243-B16B-84858A1C3678}"/>
            </c:ext>
          </c:extLst>
        </c:ser>
        <c:ser>
          <c:idx val="2"/>
          <c:order val="1"/>
          <c:tx>
            <c:strRef>
              <c:f>'[1]40-49 All Cause'!$D$3</c:f>
              <c:strCache>
                <c:ptCount val="1"/>
                <c:pt idx="0">
                  <c:v>40-49  
ONE or More Doses Rate
Week 27 Report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7.4489405179849019E-2"/>
                  <c:y val="-2.527197861142064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3"/>
                        </a:solidFill>
                      </a:rPr>
                      <a:t>Percentage of 40-49 Population with ONE or More Doses Vaccine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1475474094534809"/>
                      <c:h val="4.07548888158061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CE25-4243-B16B-84858A1C3678}"/>
                </c:ext>
              </c:extLst>
            </c:dLbl>
            <c:dLbl>
              <c:idx val="28"/>
              <c:layout>
                <c:manualLayout>
                  <c:x val="-5.8732868337477053E-4"/>
                  <c:y val="-1.852882400364058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25-4243-B16B-84858A1C36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'[1]40-49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'[1]40-49 All Cause'!$D$4:$D$32</c:f>
              <c:numCache>
                <c:formatCode>General</c:formatCode>
                <c:ptCount val="29"/>
                <c:pt idx="0">
                  <c:v>5.8000000000000052E-2</c:v>
                </c:pt>
                <c:pt idx="1">
                  <c:v>0.11699999999999999</c:v>
                </c:pt>
                <c:pt idx="2">
                  <c:v>0.19299999999999995</c:v>
                </c:pt>
                <c:pt idx="3">
                  <c:v>0.22099999999999997</c:v>
                </c:pt>
                <c:pt idx="4">
                  <c:v>0.38700000000000001</c:v>
                </c:pt>
                <c:pt idx="5">
                  <c:v>0.58200000000000007</c:v>
                </c:pt>
                <c:pt idx="6">
                  <c:v>0.625</c:v>
                </c:pt>
                <c:pt idx="7">
                  <c:v>0.64700000000000002</c:v>
                </c:pt>
                <c:pt idx="8">
                  <c:v>0.65799999999999992</c:v>
                </c:pt>
                <c:pt idx="9">
                  <c:v>0.66799999999999993</c:v>
                </c:pt>
                <c:pt idx="10">
                  <c:v>0.67500000000000004</c:v>
                </c:pt>
                <c:pt idx="11">
                  <c:v>0.68500000000000005</c:v>
                </c:pt>
                <c:pt idx="12">
                  <c:v>0.69500000000000006</c:v>
                </c:pt>
                <c:pt idx="13">
                  <c:v>0.69799999999999995</c:v>
                </c:pt>
                <c:pt idx="14">
                  <c:v>0.7</c:v>
                </c:pt>
                <c:pt idx="15">
                  <c:v>0.70100000000000007</c:v>
                </c:pt>
                <c:pt idx="16">
                  <c:v>0.70199999999999996</c:v>
                </c:pt>
                <c:pt idx="17">
                  <c:v>0.70300000000000007</c:v>
                </c:pt>
                <c:pt idx="18">
                  <c:v>0.70300000000000007</c:v>
                </c:pt>
                <c:pt idx="19">
                  <c:v>0.70399999999999996</c:v>
                </c:pt>
                <c:pt idx="20">
                  <c:v>0.70399999999999996</c:v>
                </c:pt>
                <c:pt idx="21">
                  <c:v>0.70500000000000007</c:v>
                </c:pt>
                <c:pt idx="22">
                  <c:v>0.70500000000000007</c:v>
                </c:pt>
                <c:pt idx="23">
                  <c:v>0.70500000000000007</c:v>
                </c:pt>
                <c:pt idx="24">
                  <c:v>0.70599999999999996</c:v>
                </c:pt>
                <c:pt idx="25">
                  <c:v>0.70599999999999996</c:v>
                </c:pt>
                <c:pt idx="26">
                  <c:v>0.70599999999999996</c:v>
                </c:pt>
                <c:pt idx="27">
                  <c:v>0.70599999999999996</c:v>
                </c:pt>
                <c:pt idx="28">
                  <c:v>0.70599999999999996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E25-4243-B16B-84858A1C3678}"/>
            </c:ext>
          </c:extLst>
        </c:ser>
        <c:ser>
          <c:idx val="3"/>
          <c:order val="2"/>
          <c:tx>
            <c:strRef>
              <c:f>'[1]40-49 All Cause'!$R$3</c:f>
              <c:strCache>
                <c:ptCount val="1"/>
                <c:pt idx="0">
                  <c:v>40-49  
Unvaccinated Status Deaths
6 July 2022 ONS DATA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'[1]40-49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'[1]40-49 All Cause'!$R$4:$R$20</c:f>
              <c:numCache>
                <c:formatCode>General</c:formatCode>
                <c:ptCount val="17"/>
                <c:pt idx="0">
                  <c:v>0.98118532455315144</c:v>
                </c:pt>
                <c:pt idx="1">
                  <c:v>0.87039390088945368</c:v>
                </c:pt>
                <c:pt idx="2">
                  <c:v>0.5997191011235955</c:v>
                </c:pt>
                <c:pt idx="3">
                  <c:v>0.44970414201183434</c:v>
                </c:pt>
                <c:pt idx="4">
                  <c:v>0.3364485981308411</c:v>
                </c:pt>
                <c:pt idx="5">
                  <c:v>0.27581120943952803</c:v>
                </c:pt>
                <c:pt idx="6">
                  <c:v>0.23707440100882723</c:v>
                </c:pt>
                <c:pt idx="7">
                  <c:v>0.25219941348973607</c:v>
                </c:pt>
                <c:pt idx="8">
                  <c:v>0.17280453257790368</c:v>
                </c:pt>
                <c:pt idx="9">
                  <c:v>0.17851959361393324</c:v>
                </c:pt>
                <c:pt idx="10">
                  <c:v>0.20143884892086331</c:v>
                </c:pt>
                <c:pt idx="11">
                  <c:v>0.19196428571428573</c:v>
                </c:pt>
                <c:pt idx="12">
                  <c:v>0.17944535073409462</c:v>
                </c:pt>
                <c:pt idx="13">
                  <c:v>0.11974789915966387</c:v>
                </c:pt>
                <c:pt idx="14">
                  <c:v>0.12474849094567404</c:v>
                </c:pt>
                <c:pt idx="15">
                  <c:v>0.11233480176211454</c:v>
                </c:pt>
                <c:pt idx="16">
                  <c:v>8.5858585858585856E-2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E25-4243-B16B-84858A1C3678}"/>
            </c:ext>
          </c:extLst>
        </c:ser>
        <c:ser>
          <c:idx val="5"/>
          <c:order val="3"/>
          <c:tx>
            <c:strRef>
              <c:f>'[1]40-49 All Cause'!$S$3</c:f>
              <c:strCache>
                <c:ptCount val="1"/>
                <c:pt idx="0">
                  <c:v>40-49 
Unvaccinated Status Deaths 
25 August 2023 ONS Data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1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3.3474816108593354E-2"/>
                      <c:h val="5.90812954616075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E25-4243-B16B-84858A1C3678}"/>
                </c:ext>
              </c:extLst>
            </c:dLbl>
            <c:dLbl>
              <c:idx val="19"/>
              <c:layout>
                <c:manualLayout>
                  <c:x val="-5.6673967268966355E-2"/>
                  <c:y val="5.637974170317768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6"/>
                        </a:solidFill>
                      </a:rPr>
                      <a:t>Percentage of All Cause Deaths for 40-49 with Unvaccinated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221460290359922"/>
                      <c:h val="3.931541543180382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CE25-4243-B16B-84858A1C3678}"/>
                </c:ext>
              </c:extLst>
            </c:dLbl>
            <c:dLbl>
              <c:idx val="28"/>
              <c:layout>
                <c:manualLayout>
                  <c:x val="3.4269289634693296E-3"/>
                  <c:y val="1.854198479457756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5BB9A0C-23C9-4450-8C2A-923B0253C2FB}" type="YVALUE">
                      <a:rPr lang="en-US" sz="1600" b="1"/>
                      <a:pPr>
                        <a:defRPr>
                          <a:solidFill>
                            <a:schemeClr val="accent6"/>
                          </a:solidFill>
                        </a:defRPr>
                      </a:pPr>
                      <a:t>[Y VALUE]</a:t>
                    </a:fld>
                    <a:endParaRPr lang="en-AU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E25-4243-B16B-84858A1C36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'[1]40-49 All Cause'!$Q$4:$Q$32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'[1]40-49 All Cause'!$S$4:$S$32</c:f>
              <c:numCache>
                <c:formatCode>General</c:formatCode>
                <c:ptCount val="29"/>
                <c:pt idx="3">
                  <c:v>0.40746268656716417</c:v>
                </c:pt>
                <c:pt idx="4">
                  <c:v>0.30862697448359661</c:v>
                </c:pt>
                <c:pt idx="5">
                  <c:v>0.27373612823674476</c:v>
                </c:pt>
                <c:pt idx="6">
                  <c:v>0.21729957805907174</c:v>
                </c:pt>
                <c:pt idx="7">
                  <c:v>0.26061997703788747</c:v>
                </c:pt>
                <c:pt idx="8">
                  <c:v>0.18901098901098901</c:v>
                </c:pt>
                <c:pt idx="9">
                  <c:v>0.18922018348623854</c:v>
                </c:pt>
                <c:pt idx="10">
                  <c:v>0.20905172413793102</c:v>
                </c:pt>
                <c:pt idx="11">
                  <c:v>0.20736842105263159</c:v>
                </c:pt>
                <c:pt idx="12">
                  <c:v>0.19199057714958775</c:v>
                </c:pt>
                <c:pt idx="13">
                  <c:v>0.15589887640449437</c:v>
                </c:pt>
                <c:pt idx="14">
                  <c:v>0.14124999999999999</c:v>
                </c:pt>
                <c:pt idx="15">
                  <c:v>0.14133333333333334</c:v>
                </c:pt>
                <c:pt idx="16">
                  <c:v>0.11592356687898089</c:v>
                </c:pt>
                <c:pt idx="17">
                  <c:v>0.13161290322580646</c:v>
                </c:pt>
                <c:pt idx="18">
                  <c:v>0.1415929203539823</c:v>
                </c:pt>
                <c:pt idx="19">
                  <c:v>0.16081081081081081</c:v>
                </c:pt>
                <c:pt idx="20">
                  <c:v>0.14532374100719425</c:v>
                </c:pt>
                <c:pt idx="21">
                  <c:v>0.12369791666666667</c:v>
                </c:pt>
                <c:pt idx="22">
                  <c:v>0.12929848693259974</c:v>
                </c:pt>
                <c:pt idx="23">
                  <c:v>0.12514898688915377</c:v>
                </c:pt>
                <c:pt idx="24">
                  <c:v>0.11522633744855967</c:v>
                </c:pt>
                <c:pt idx="25">
                  <c:v>0.13932980599647266</c:v>
                </c:pt>
                <c:pt idx="26">
                  <c:v>0.11305732484076433</c:v>
                </c:pt>
                <c:pt idx="27">
                  <c:v>0.13448275862068965</c:v>
                </c:pt>
                <c:pt idx="28">
                  <c:v>0.11909650924024641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E25-4243-B16B-84858A1C3678}"/>
            </c:ext>
          </c:extLst>
        </c:ser>
        <c:ser>
          <c:idx val="6"/>
          <c:order val="4"/>
          <c:tx>
            <c:strRef>
              <c:f>'[1]40-49 All Cause'!$T$3</c:f>
              <c:strCache>
                <c:ptCount val="1"/>
                <c:pt idx="0">
                  <c:v>40-49  
ONE or More Doses Status Deaths
6 July 2022 ONS Data</c:v>
                </c:pt>
              </c:strCache>
            </c:strRef>
          </c:tx>
          <c:spPr>
            <a:ln w="25400" cap="rnd">
              <a:solidFill>
                <a:srgbClr val="EC44D8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'[1]40-49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'[1]40-49 All Cause'!$T$4:$T$20</c:f>
              <c:numCache>
                <c:formatCode>General</c:formatCode>
                <c:ptCount val="17"/>
                <c:pt idx="0">
                  <c:v>1.881467544684854E-2</c:v>
                </c:pt>
                <c:pt idx="1">
                  <c:v>0.12960609911054638</c:v>
                </c:pt>
                <c:pt idx="2">
                  <c:v>0.4002808988764045</c:v>
                </c:pt>
                <c:pt idx="3">
                  <c:v>0.55029585798816572</c:v>
                </c:pt>
                <c:pt idx="4">
                  <c:v>0.66355140186915884</c:v>
                </c:pt>
                <c:pt idx="5">
                  <c:v>0.72418879056047203</c:v>
                </c:pt>
                <c:pt idx="6">
                  <c:v>0.76292559899117274</c:v>
                </c:pt>
                <c:pt idx="7">
                  <c:v>0.74780058651026393</c:v>
                </c:pt>
                <c:pt idx="8">
                  <c:v>0.82719546742209626</c:v>
                </c:pt>
                <c:pt idx="9">
                  <c:v>0.82148040638606679</c:v>
                </c:pt>
                <c:pt idx="10">
                  <c:v>0.79856115107913672</c:v>
                </c:pt>
                <c:pt idx="11">
                  <c:v>0.8080357142857143</c:v>
                </c:pt>
                <c:pt idx="12">
                  <c:v>0.82055464926590538</c:v>
                </c:pt>
                <c:pt idx="13">
                  <c:v>0.88025210084033612</c:v>
                </c:pt>
                <c:pt idx="14">
                  <c:v>0.87525150905432592</c:v>
                </c:pt>
                <c:pt idx="15">
                  <c:v>0.88766519823788548</c:v>
                </c:pt>
                <c:pt idx="16">
                  <c:v>0.91414141414141414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E25-4243-B16B-84858A1C3678}"/>
            </c:ext>
          </c:extLst>
        </c:ser>
        <c:ser>
          <c:idx val="4"/>
          <c:order val="5"/>
          <c:tx>
            <c:strRef>
              <c:f>'[1]40-49 All Cause'!$U$3</c:f>
              <c:strCache>
                <c:ptCount val="1"/>
                <c:pt idx="0">
                  <c:v>40-49  
ONE or More Doses Status Deaths
25 August 2023 ONS Data</c:v>
                </c:pt>
              </c:strCache>
            </c:strRef>
          </c:tx>
          <c:spPr>
            <a:ln w="25400" cap="rnd">
              <a:solidFill>
                <a:srgbClr val="EC44D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16"/>
              <c:layout>
                <c:manualLayout>
                  <c:x val="-4.6875771662927009E-2"/>
                  <c:y val="-5.983173264710474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EC44D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EC44D8"/>
                        </a:solidFill>
                      </a:rPr>
                      <a:t>Percentage of All Cause Deaths for 40-49 with ONE or More Doses Vaccine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EC44D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9756100389759744"/>
                      <c:h val="4.47841732628111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C-CE25-4243-B16B-84858A1C3678}"/>
                </c:ext>
              </c:extLst>
            </c:dLbl>
            <c:dLbl>
              <c:idx val="25"/>
              <c:layout>
                <c:manualLayout>
                  <c:x val="4.1091535476512299E-3"/>
                  <c:y val="-2.968808804738174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EC44D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E25-4243-B16B-84858A1C367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EC44D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'[1]40-49 All Cause'!$Q$7:$Q$32</c:f>
              <c:numCache>
                <c:formatCode>General</c:formatCode>
                <c:ptCount val="26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  <c:pt idx="13">
                  <c:v>44682</c:v>
                </c:pt>
                <c:pt idx="14">
                  <c:v>44713</c:v>
                </c:pt>
                <c:pt idx="15">
                  <c:v>44743</c:v>
                </c:pt>
                <c:pt idx="16">
                  <c:v>44774</c:v>
                </c:pt>
                <c:pt idx="17">
                  <c:v>44805</c:v>
                </c:pt>
                <c:pt idx="18">
                  <c:v>44835</c:v>
                </c:pt>
                <c:pt idx="19">
                  <c:v>44866</c:v>
                </c:pt>
                <c:pt idx="20">
                  <c:v>44896</c:v>
                </c:pt>
                <c:pt idx="21">
                  <c:v>44927</c:v>
                </c:pt>
                <c:pt idx="22">
                  <c:v>44958</c:v>
                </c:pt>
                <c:pt idx="23">
                  <c:v>44986</c:v>
                </c:pt>
                <c:pt idx="24">
                  <c:v>45017</c:v>
                </c:pt>
                <c:pt idx="25">
                  <c:v>45047</c:v>
                </c:pt>
              </c:numCache>
            </c:numRef>
          </c:xVal>
          <c:yVal>
            <c:numRef>
              <c:f>'[1]40-49 All Cause'!$U$7:$U$32</c:f>
              <c:numCache>
                <c:formatCode>General</c:formatCode>
                <c:ptCount val="26"/>
                <c:pt idx="0">
                  <c:v>0.59253731343283578</c:v>
                </c:pt>
                <c:pt idx="1">
                  <c:v>0.69137302551640345</c:v>
                </c:pt>
                <c:pt idx="2">
                  <c:v>0.72626387176325524</c:v>
                </c:pt>
                <c:pt idx="3">
                  <c:v>0.78270042194092826</c:v>
                </c:pt>
                <c:pt idx="4">
                  <c:v>0.73938002296211247</c:v>
                </c:pt>
                <c:pt idx="5">
                  <c:v>0.81098901098901099</c:v>
                </c:pt>
                <c:pt idx="6">
                  <c:v>0.81077981651376152</c:v>
                </c:pt>
                <c:pt idx="7">
                  <c:v>0.79094827586206895</c:v>
                </c:pt>
                <c:pt idx="8">
                  <c:v>0.79263157894736846</c:v>
                </c:pt>
                <c:pt idx="9">
                  <c:v>0.80800942285041222</c:v>
                </c:pt>
                <c:pt idx="10">
                  <c:v>0.8441011235955056</c:v>
                </c:pt>
                <c:pt idx="11">
                  <c:v>0.85875000000000001</c:v>
                </c:pt>
                <c:pt idx="12">
                  <c:v>0.85866666666666669</c:v>
                </c:pt>
                <c:pt idx="13">
                  <c:v>0.88407643312101913</c:v>
                </c:pt>
                <c:pt idx="14">
                  <c:v>0.86838709677419357</c:v>
                </c:pt>
                <c:pt idx="15">
                  <c:v>0.8584070796460177</c:v>
                </c:pt>
                <c:pt idx="16">
                  <c:v>0.83918918918918917</c:v>
                </c:pt>
                <c:pt idx="17">
                  <c:v>0.85467625899280575</c:v>
                </c:pt>
                <c:pt idx="18">
                  <c:v>0.87630208333333337</c:v>
                </c:pt>
                <c:pt idx="19">
                  <c:v>0.87070151306740029</c:v>
                </c:pt>
                <c:pt idx="20">
                  <c:v>0.87485101311084623</c:v>
                </c:pt>
                <c:pt idx="21">
                  <c:v>0.8847736625514403</c:v>
                </c:pt>
                <c:pt idx="22">
                  <c:v>0.86067019400352729</c:v>
                </c:pt>
                <c:pt idx="23">
                  <c:v>0.88694267515923564</c:v>
                </c:pt>
                <c:pt idx="24">
                  <c:v>0.8655172413793103</c:v>
                </c:pt>
                <c:pt idx="25">
                  <c:v>0.8809034907597536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E25-4243-B16B-84858A1C3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800560"/>
        <c:axId val="2059809712"/>
        <c:extLst/>
      </c:scatterChart>
      <c:valAx>
        <c:axId val="205980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C09]dd\-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9712"/>
        <c:crosses val="autoZero"/>
        <c:crossBetween val="midCat"/>
      </c:valAx>
      <c:valAx>
        <c:axId val="20598097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0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492603577371477E-2"/>
          <c:y val="0.90489272981813684"/>
          <c:w val="0.93912516052226591"/>
          <c:h val="8.6014352013830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1" i="0" baseline="0">
                <a:solidFill>
                  <a:schemeClr val="accent4">
                    <a:lumMod val="75000"/>
                  </a:schemeClr>
                </a:solidFill>
                <a:effectLst/>
              </a:rPr>
              <a:t>THREE or MORE </a:t>
            </a:r>
            <a:r>
              <a:rPr lang="en-AU" sz="1800" b="1" i="0" u="none" strike="noStrike" kern="1200" spc="0" baseline="0">
                <a:solidFill>
                  <a:schemeClr val="accent4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DOSES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- England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40-49 Data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 with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Samples Size of 8.25 Million 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Percentage Vaccination Rates correlation to Percentage of </a:t>
            </a:r>
            <a:r>
              <a:rPr lang="en-AU" sz="1800" b="1" i="0" baseline="0">
                <a:solidFill>
                  <a:srgbClr val="FF0000"/>
                </a:solidFill>
                <a:effectLst/>
              </a:rPr>
              <a:t>All Cause Death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Comparing: Unvaccinated Status with THREE or More Doses Covid-19 Vaccinated Status </a:t>
            </a:r>
            <a:endParaRPr lang="en-AU">
              <a:effectLst/>
            </a:endParaRPr>
          </a:p>
        </c:rich>
      </c:tx>
      <c:layout>
        <c:manualLayout>
          <c:xMode val="edge"/>
          <c:yMode val="edge"/>
          <c:x val="0.225653925120772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9108627310292868E-2"/>
          <c:y val="0.15226091472370179"/>
          <c:w val="0.93801084498969078"/>
          <c:h val="0.68913961901388854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'[1]40-49 All Cause'!$C$3</c:f>
              <c:strCache>
                <c:ptCount val="1"/>
                <c:pt idx="0">
                  <c:v>40-49 
Unvaccinated Rate
Week 27 Report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3.7827540037560142E-2"/>
                  <c:y val="-2.531315676047726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ED7D3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ED7D31"/>
                        </a:solidFill>
                      </a:rPr>
                      <a:t>Percentage of 40-49 Population with Unvaccinated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ED7D3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08876437783844"/>
                      <c:h val="4.238576693394913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280A-41A2-BF49-4E02F890151B}"/>
                </c:ext>
              </c:extLst>
            </c:dLbl>
            <c:dLbl>
              <c:idx val="28"/>
              <c:layout>
                <c:manualLayout>
                  <c:x val="4.0830752301748794E-3"/>
                  <c:y val="-2.540706918302636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0A-41A2-BF49-4E02F89015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'[1]40-49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'[1]40-49 All Cause'!$C$4:$C$32</c:f>
              <c:numCache>
                <c:formatCode>General</c:formatCode>
                <c:ptCount val="29"/>
                <c:pt idx="0">
                  <c:v>0.94199999999999995</c:v>
                </c:pt>
                <c:pt idx="1">
                  <c:v>0.88300000000000001</c:v>
                </c:pt>
                <c:pt idx="2">
                  <c:v>0.80700000000000005</c:v>
                </c:pt>
                <c:pt idx="3">
                  <c:v>0.77900000000000003</c:v>
                </c:pt>
                <c:pt idx="4">
                  <c:v>0.61299999999999999</c:v>
                </c:pt>
                <c:pt idx="5">
                  <c:v>0.41799999999999998</c:v>
                </c:pt>
                <c:pt idx="6">
                  <c:v>0.375</c:v>
                </c:pt>
                <c:pt idx="7">
                  <c:v>0.35299999999999998</c:v>
                </c:pt>
                <c:pt idx="8">
                  <c:v>0.34200000000000003</c:v>
                </c:pt>
                <c:pt idx="9">
                  <c:v>0.33200000000000002</c:v>
                </c:pt>
                <c:pt idx="10">
                  <c:v>0.32500000000000001</c:v>
                </c:pt>
                <c:pt idx="11">
                  <c:v>0.315</c:v>
                </c:pt>
                <c:pt idx="12">
                  <c:v>0.30499999999999999</c:v>
                </c:pt>
                <c:pt idx="13">
                  <c:v>0.30199999999999999</c:v>
                </c:pt>
                <c:pt idx="14">
                  <c:v>0.3</c:v>
                </c:pt>
                <c:pt idx="15">
                  <c:v>0.29899999999999999</c:v>
                </c:pt>
                <c:pt idx="16">
                  <c:v>0.29799999999999999</c:v>
                </c:pt>
                <c:pt idx="17">
                  <c:v>0.29699999999999999</c:v>
                </c:pt>
                <c:pt idx="18">
                  <c:v>0.29699999999999999</c:v>
                </c:pt>
                <c:pt idx="19">
                  <c:v>0.29599999999999999</c:v>
                </c:pt>
                <c:pt idx="20">
                  <c:v>0.29599999999999999</c:v>
                </c:pt>
                <c:pt idx="21">
                  <c:v>0.29499999999999998</c:v>
                </c:pt>
                <c:pt idx="22">
                  <c:v>0.29499999999999998</c:v>
                </c:pt>
                <c:pt idx="23">
                  <c:v>0.29499999999999998</c:v>
                </c:pt>
                <c:pt idx="24">
                  <c:v>0.29399999999999998</c:v>
                </c:pt>
                <c:pt idx="25">
                  <c:v>0.29399999999999998</c:v>
                </c:pt>
                <c:pt idx="26">
                  <c:v>0.29399999999999998</c:v>
                </c:pt>
                <c:pt idx="27">
                  <c:v>0.29399999999999998</c:v>
                </c:pt>
                <c:pt idx="28">
                  <c:v>0.29399999999999998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80A-41A2-BF49-4E02F890151B}"/>
            </c:ext>
          </c:extLst>
        </c:ser>
        <c:ser>
          <c:idx val="7"/>
          <c:order val="1"/>
          <c:tx>
            <c:strRef>
              <c:f>'[1]40-49 All Cause'!$F$3</c:f>
              <c:strCache>
                <c:ptCount val="1"/>
                <c:pt idx="0">
                  <c:v>40-49  
THREE or More Doses Rate
Week 27 Report</c:v>
                </c:pt>
              </c:strCache>
            </c:strRef>
          </c:tx>
          <c:spPr>
            <a:ln w="508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23"/>
              <c:layout>
                <c:manualLayout>
                  <c:x val="-6.2082586274151932E-2"/>
                  <c:y val="-3.120242419354240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bg1">
                            <a:lumMod val="6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Percentage of 40-49 Population with THREE or More Doses Vaccine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>
                          <a:lumMod val="6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303055606499364"/>
                      <c:h val="5.464843818987444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280A-41A2-BF49-4E02F890151B}"/>
                </c:ext>
              </c:extLst>
            </c:dLbl>
            <c:dLbl>
              <c:idx val="28"/>
              <c:layout>
                <c:manualLayout>
                  <c:x val="5.4858300319579178E-3"/>
                  <c:y val="-3.311001443219578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>
                          <a:lumMod val="6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0A-41A2-BF49-4E02F89015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'[1]40-49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'[1]40-49 All Cause'!$F$4:$F$32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2E-3</c:v>
                </c:pt>
                <c:pt idx="9">
                  <c:v>3.1E-2</c:v>
                </c:pt>
                <c:pt idx="10">
                  <c:v>6.4000000000000001E-2</c:v>
                </c:pt>
                <c:pt idx="11">
                  <c:v>0.29599999999999999</c:v>
                </c:pt>
                <c:pt idx="12">
                  <c:v>0.40600000000000003</c:v>
                </c:pt>
                <c:pt idx="13">
                  <c:v>0.42399999999999999</c:v>
                </c:pt>
                <c:pt idx="14">
                  <c:v>0.433</c:v>
                </c:pt>
                <c:pt idx="15">
                  <c:v>0.441</c:v>
                </c:pt>
                <c:pt idx="16">
                  <c:v>0.45</c:v>
                </c:pt>
                <c:pt idx="17">
                  <c:v>0.45400000000000001</c:v>
                </c:pt>
                <c:pt idx="18">
                  <c:v>0.45900000000000002</c:v>
                </c:pt>
                <c:pt idx="19">
                  <c:v>0.46100000000000002</c:v>
                </c:pt>
                <c:pt idx="20">
                  <c:v>0.46300000000000002</c:v>
                </c:pt>
                <c:pt idx="21">
                  <c:v>0.46500000000000002</c:v>
                </c:pt>
                <c:pt idx="22">
                  <c:v>0.46700000000000003</c:v>
                </c:pt>
                <c:pt idx="23">
                  <c:v>0.46700000000000003</c:v>
                </c:pt>
                <c:pt idx="24">
                  <c:v>0.46800000000000003</c:v>
                </c:pt>
                <c:pt idx="25">
                  <c:v>0.46800000000000003</c:v>
                </c:pt>
                <c:pt idx="26">
                  <c:v>0.46800000000000003</c:v>
                </c:pt>
                <c:pt idx="27">
                  <c:v>0.46800000000000003</c:v>
                </c:pt>
                <c:pt idx="28">
                  <c:v>0.46800000000000003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80A-41A2-BF49-4E02F890151B}"/>
            </c:ext>
          </c:extLst>
        </c:ser>
        <c:ser>
          <c:idx val="3"/>
          <c:order val="2"/>
          <c:tx>
            <c:strRef>
              <c:f>'[1]40-49 All Cause'!$R$3</c:f>
              <c:strCache>
                <c:ptCount val="1"/>
                <c:pt idx="0">
                  <c:v>40-49  
Unvaccinated Status Deaths
6 July 2022 ONS DATA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'[1]40-49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'[1]40-49 All Cause'!$R$4:$R$20</c:f>
              <c:numCache>
                <c:formatCode>General</c:formatCode>
                <c:ptCount val="17"/>
                <c:pt idx="0">
                  <c:v>0.98118532455315144</c:v>
                </c:pt>
                <c:pt idx="1">
                  <c:v>0.87039390088945368</c:v>
                </c:pt>
                <c:pt idx="2">
                  <c:v>0.5997191011235955</c:v>
                </c:pt>
                <c:pt idx="3">
                  <c:v>0.44970414201183434</c:v>
                </c:pt>
                <c:pt idx="4">
                  <c:v>0.3364485981308411</c:v>
                </c:pt>
                <c:pt idx="5">
                  <c:v>0.27581120943952803</c:v>
                </c:pt>
                <c:pt idx="6">
                  <c:v>0.23707440100882723</c:v>
                </c:pt>
                <c:pt idx="7">
                  <c:v>0.25219941348973607</c:v>
                </c:pt>
                <c:pt idx="8">
                  <c:v>0.17280453257790368</c:v>
                </c:pt>
                <c:pt idx="9">
                  <c:v>0.17851959361393324</c:v>
                </c:pt>
                <c:pt idx="10">
                  <c:v>0.20143884892086331</c:v>
                </c:pt>
                <c:pt idx="11">
                  <c:v>0.19196428571428573</c:v>
                </c:pt>
                <c:pt idx="12">
                  <c:v>0.17944535073409462</c:v>
                </c:pt>
                <c:pt idx="13">
                  <c:v>0.11974789915966387</c:v>
                </c:pt>
                <c:pt idx="14">
                  <c:v>0.12474849094567404</c:v>
                </c:pt>
                <c:pt idx="15">
                  <c:v>0.11233480176211454</c:v>
                </c:pt>
                <c:pt idx="16">
                  <c:v>8.5858585858585856E-2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80A-41A2-BF49-4E02F890151B}"/>
            </c:ext>
          </c:extLst>
        </c:ser>
        <c:ser>
          <c:idx val="5"/>
          <c:order val="3"/>
          <c:tx>
            <c:strRef>
              <c:f>'[1]40-49 All Cause'!$S$3</c:f>
              <c:strCache>
                <c:ptCount val="1"/>
                <c:pt idx="0">
                  <c:v>40-49 
Unvaccinated Status Deaths 
25 August 2023 ONS Data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9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32854482303573568"/>
                      <c:h val="6.96251426585783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80A-41A2-BF49-4E02F890151B}"/>
                </c:ext>
              </c:extLst>
            </c:dLbl>
            <c:dLbl>
              <c:idx val="21"/>
              <c:layout>
                <c:manualLayout>
                  <c:x val="-1.3378623755556948E-2"/>
                  <c:y val="2.233075969944068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6"/>
                        </a:solidFill>
                      </a:rPr>
                      <a:t>Percentage of All Cause Death for 40-49 with Unvaccinated Status</a:t>
                    </a:r>
                  </a:p>
                  <a:p>
                    <a:pPr>
                      <a:defRPr sz="1600" b="1">
                        <a:solidFill>
                          <a:schemeClr val="accent6"/>
                        </a:solidFill>
                      </a:defRPr>
                    </a:pPr>
                    <a:endParaRPr 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501236353604649"/>
                      <c:h val="2.9597448636945314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280A-41A2-BF49-4E02F890151B}"/>
                </c:ext>
              </c:extLst>
            </c:dLbl>
            <c:dLbl>
              <c:idx val="28"/>
              <c:layout>
                <c:manualLayout>
                  <c:x val="1.7669779814151406E-3"/>
                  <c:y val="2.005752165713541E-2"/>
                </c:manualLayout>
              </c:layout>
              <c:tx>
                <c:rich>
                  <a:bodyPr/>
                  <a:lstStyle/>
                  <a:p>
                    <a:fld id="{B5BB9A0C-23C9-4450-8C2A-923B0253C2FB}" type="YVALUE">
                      <a:rPr lang="en-US" sz="1600" b="1"/>
                      <a:pPr/>
                      <a:t>[Y VALUE]</a:t>
                    </a:fld>
                    <a:endParaRPr lang="en-AU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80A-41A2-BF49-4E02F890151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'[1]40-49 All Cause'!$Q$4:$Q$32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'[1]40-49 All Cause'!$S$4:$S$32</c:f>
              <c:numCache>
                <c:formatCode>General</c:formatCode>
                <c:ptCount val="29"/>
                <c:pt idx="3">
                  <c:v>0.40746268656716417</c:v>
                </c:pt>
                <c:pt idx="4">
                  <c:v>0.30862697448359661</c:v>
                </c:pt>
                <c:pt idx="5">
                  <c:v>0.27373612823674476</c:v>
                </c:pt>
                <c:pt idx="6">
                  <c:v>0.21729957805907174</c:v>
                </c:pt>
                <c:pt idx="7">
                  <c:v>0.26061997703788747</c:v>
                </c:pt>
                <c:pt idx="8">
                  <c:v>0.18901098901098901</c:v>
                </c:pt>
                <c:pt idx="9">
                  <c:v>0.18922018348623854</c:v>
                </c:pt>
                <c:pt idx="10">
                  <c:v>0.20905172413793102</c:v>
                </c:pt>
                <c:pt idx="11">
                  <c:v>0.20736842105263159</c:v>
                </c:pt>
                <c:pt idx="12">
                  <c:v>0.19199057714958775</c:v>
                </c:pt>
                <c:pt idx="13">
                  <c:v>0.15589887640449437</c:v>
                </c:pt>
                <c:pt idx="14">
                  <c:v>0.14124999999999999</c:v>
                </c:pt>
                <c:pt idx="15">
                  <c:v>0.14133333333333334</c:v>
                </c:pt>
                <c:pt idx="16">
                  <c:v>0.11592356687898089</c:v>
                </c:pt>
                <c:pt idx="17">
                  <c:v>0.13161290322580646</c:v>
                </c:pt>
                <c:pt idx="18">
                  <c:v>0.1415929203539823</c:v>
                </c:pt>
                <c:pt idx="19">
                  <c:v>0.16081081081081081</c:v>
                </c:pt>
                <c:pt idx="20">
                  <c:v>0.14532374100719425</c:v>
                </c:pt>
                <c:pt idx="21">
                  <c:v>0.12369791666666667</c:v>
                </c:pt>
                <c:pt idx="22">
                  <c:v>0.12929848693259974</c:v>
                </c:pt>
                <c:pt idx="23">
                  <c:v>0.12514898688915377</c:v>
                </c:pt>
                <c:pt idx="24">
                  <c:v>0.11522633744855967</c:v>
                </c:pt>
                <c:pt idx="25">
                  <c:v>0.13932980599647266</c:v>
                </c:pt>
                <c:pt idx="26">
                  <c:v>0.11305732484076433</c:v>
                </c:pt>
                <c:pt idx="27">
                  <c:v>0.13448275862068965</c:v>
                </c:pt>
                <c:pt idx="28">
                  <c:v>0.11909650924024641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80A-41A2-BF49-4E02F890151B}"/>
            </c:ext>
          </c:extLst>
        </c:ser>
        <c:ser>
          <c:idx val="8"/>
          <c:order val="4"/>
          <c:tx>
            <c:strRef>
              <c:f>'[1]40-49 All Cause'!$X$3</c:f>
              <c:strCache>
                <c:ptCount val="1"/>
                <c:pt idx="0">
                  <c:v>40-49  
THREE or More Doses Status Deaths
6 July 2022 ONS Data</c:v>
                </c:pt>
              </c:strCache>
            </c:strRef>
          </c:tx>
          <c:spPr>
            <a:ln w="25400" cap="rnd">
              <a:solidFill>
                <a:schemeClr val="accent4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'[1]40-49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'[1]40-49 All Cause'!$X$4:$X$20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1.4164305949008499E-3</c:v>
                </c:pt>
                <c:pt idx="9">
                  <c:v>2.3222060957910014E-2</c:v>
                </c:pt>
                <c:pt idx="10">
                  <c:v>0.12374100719424461</c:v>
                </c:pt>
                <c:pt idx="11">
                  <c:v>0.2767857142857143</c:v>
                </c:pt>
                <c:pt idx="12">
                  <c:v>0.45676998368678629</c:v>
                </c:pt>
                <c:pt idx="13">
                  <c:v>0.56512605042016806</c:v>
                </c:pt>
                <c:pt idx="14">
                  <c:v>0.60160965794768617</c:v>
                </c:pt>
                <c:pt idx="15">
                  <c:v>0.61453744493392071</c:v>
                </c:pt>
                <c:pt idx="16">
                  <c:v>0.69696969696969702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80A-41A2-BF49-4E02F890151B}"/>
            </c:ext>
          </c:extLst>
        </c:ser>
        <c:ser>
          <c:idx val="9"/>
          <c:order val="5"/>
          <c:tx>
            <c:strRef>
              <c:f>'[1]40-49 All Cause'!$Y$3</c:f>
              <c:strCache>
                <c:ptCount val="1"/>
                <c:pt idx="0">
                  <c:v>40-49  
THREE or More Doses Status Deaths
25 August 2023 ONS Data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80A-41A2-BF49-4E02F890151B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0A-41A2-BF49-4E02F890151B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80A-41A2-BF49-4E02F890151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80A-41A2-BF49-4E02F890151B}"/>
                </c:ext>
              </c:extLst>
            </c:dLbl>
            <c:dLbl>
              <c:idx val="20"/>
              <c:layout>
                <c:manualLayout>
                  <c:x val="-2.6331017897211869E-2"/>
                  <c:y val="-3.091572421115849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accent4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Percentage of All Cause Death for 40-49 with THREE or More Doses Vaccine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1580920376911488"/>
                      <c:h val="3.000624111269294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0-280A-41A2-BF49-4E02F890151B}"/>
                </c:ext>
              </c:extLst>
            </c:dLbl>
            <c:dLbl>
              <c:idx val="25"/>
              <c:layout>
                <c:manualLayout>
                  <c:x val="-1.244860053895623E-3"/>
                  <c:y val="-3.6069260533794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80A-41A2-BF49-4E02F890151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'[1]40-49 All Cause'!$Q$7:$Q$32</c:f>
              <c:numCache>
                <c:formatCode>General</c:formatCode>
                <c:ptCount val="26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  <c:pt idx="13">
                  <c:v>44682</c:v>
                </c:pt>
                <c:pt idx="14">
                  <c:v>44713</c:v>
                </c:pt>
                <c:pt idx="15">
                  <c:v>44743</c:v>
                </c:pt>
                <c:pt idx="16">
                  <c:v>44774</c:v>
                </c:pt>
                <c:pt idx="17">
                  <c:v>44805</c:v>
                </c:pt>
                <c:pt idx="18">
                  <c:v>44835</c:v>
                </c:pt>
                <c:pt idx="19">
                  <c:v>44866</c:v>
                </c:pt>
                <c:pt idx="20">
                  <c:v>44896</c:v>
                </c:pt>
                <c:pt idx="21">
                  <c:v>44927</c:v>
                </c:pt>
                <c:pt idx="22">
                  <c:v>44958</c:v>
                </c:pt>
                <c:pt idx="23">
                  <c:v>44986</c:v>
                </c:pt>
                <c:pt idx="24">
                  <c:v>45017</c:v>
                </c:pt>
                <c:pt idx="25">
                  <c:v>45047</c:v>
                </c:pt>
              </c:numCache>
            </c:numRef>
          </c:xVal>
          <c:yVal>
            <c:numRef>
              <c:f>'[1]40-49 All Cause'!$Y$7:$Y$32</c:f>
              <c:numCache>
                <c:formatCode>General</c:formatCode>
                <c:ptCount val="26"/>
                <c:pt idx="0">
                  <c:v>5.9701492537313433E-3</c:v>
                </c:pt>
                <c:pt idx="1">
                  <c:v>4.8602673147023082E-3</c:v>
                </c:pt>
                <c:pt idx="2">
                  <c:v>4.9321824907521579E-3</c:v>
                </c:pt>
                <c:pt idx="3">
                  <c:v>4.2194092827004216E-3</c:v>
                </c:pt>
                <c:pt idx="4">
                  <c:v>4.5924225028702642E-3</c:v>
                </c:pt>
                <c:pt idx="5">
                  <c:v>4.3956043956043956E-3</c:v>
                </c:pt>
                <c:pt idx="6">
                  <c:v>1.9495412844036698E-2</c:v>
                </c:pt>
                <c:pt idx="7">
                  <c:v>0.11314655172413793</c:v>
                </c:pt>
                <c:pt idx="8">
                  <c:v>0.26</c:v>
                </c:pt>
                <c:pt idx="9">
                  <c:v>0.44287396937573614</c:v>
                </c:pt>
                <c:pt idx="10">
                  <c:v>0.5365168539325843</c:v>
                </c:pt>
                <c:pt idx="11">
                  <c:v>0.56874999999999998</c:v>
                </c:pt>
                <c:pt idx="12">
                  <c:v>0.61066666666666669</c:v>
                </c:pt>
                <c:pt idx="13">
                  <c:v>0.64840764331210188</c:v>
                </c:pt>
                <c:pt idx="14">
                  <c:v>0.62322580645161285</c:v>
                </c:pt>
                <c:pt idx="15">
                  <c:v>0.63211125158027814</c:v>
                </c:pt>
                <c:pt idx="16">
                  <c:v>0.6</c:v>
                </c:pt>
                <c:pt idx="17">
                  <c:v>0.61726618705035974</c:v>
                </c:pt>
                <c:pt idx="18">
                  <c:v>0.65234375</c:v>
                </c:pt>
                <c:pt idx="19">
                  <c:v>0.61898211829436034</c:v>
                </c:pt>
                <c:pt idx="20">
                  <c:v>0.6722288438617402</c:v>
                </c:pt>
                <c:pt idx="21">
                  <c:v>0.65980795610425236</c:v>
                </c:pt>
                <c:pt idx="22">
                  <c:v>0.6578483245149912</c:v>
                </c:pt>
                <c:pt idx="23">
                  <c:v>0.6847133757961783</c:v>
                </c:pt>
                <c:pt idx="24">
                  <c:v>0.67241379310344829</c:v>
                </c:pt>
                <c:pt idx="25">
                  <c:v>0.6652977412731006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280A-41A2-BF49-4E02F8901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800560"/>
        <c:axId val="2059809712"/>
        <c:extLst/>
      </c:scatterChart>
      <c:valAx>
        <c:axId val="205980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C09]dd\-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9712"/>
        <c:crosses val="autoZero"/>
        <c:crossBetween val="midCat"/>
      </c:valAx>
      <c:valAx>
        <c:axId val="20598097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0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2517864416426E-2"/>
          <c:y val="0.87243256324351304"/>
          <c:w val="0.93749141097523792"/>
          <c:h val="8.5133818639002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1" i="0" baseline="0">
                <a:solidFill>
                  <a:srgbClr val="0070C0"/>
                </a:solidFill>
                <a:effectLst/>
              </a:rPr>
              <a:t>TWO or MORE </a:t>
            </a:r>
            <a:r>
              <a:rPr lang="en-AU" sz="1800" b="1" i="0" u="none" strike="noStrike" kern="1200" spc="0" baseline="0">
                <a:solidFill>
                  <a:srgbClr val="0070C0"/>
                </a:solidFill>
                <a:effectLst/>
                <a:latin typeface="+mn-lt"/>
                <a:ea typeface="+mn-ea"/>
                <a:cs typeface="+mn-cs"/>
              </a:rPr>
              <a:t>DOSES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- England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50-59 Data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with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Samples Size of 8.25 Million 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Percentage Vaccination Rates correlation to Percentage of </a:t>
            </a:r>
            <a:r>
              <a:rPr lang="en-AU" sz="1800" b="1" i="0" baseline="0">
                <a:solidFill>
                  <a:srgbClr val="FF0000"/>
                </a:solidFill>
                <a:effectLst/>
              </a:rPr>
              <a:t>All Cause Deaths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Comparing: Unvaccinated Status with TWO or More Doses Covid-19 Vaccinated Status </a:t>
            </a:r>
            <a:endParaRPr lang="en-AU">
              <a:effectLst/>
            </a:endParaRPr>
          </a:p>
        </c:rich>
      </c:tx>
      <c:layout>
        <c:manualLayout>
          <c:xMode val="edge"/>
          <c:yMode val="edge"/>
          <c:x val="0.2264208333333332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358259903904408E-2"/>
          <c:y val="0.11498496207942867"/>
          <c:w val="0.93798365896551095"/>
          <c:h val="0.74890736335566555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'[1]50-59 All Cause'!$C$3</c:f>
              <c:strCache>
                <c:ptCount val="1"/>
                <c:pt idx="0">
                  <c:v>50-59 
Unvaccinated Rate
Week 27 Report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2.0194620731922939E-2"/>
                  <c:y val="-2.605586440716809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ED7D3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ED7D31"/>
                        </a:solidFill>
                      </a:rPr>
                      <a:t>Percentage of 50-59 Population with Unvaccinated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ED7D3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04946426305198"/>
                      <c:h val="4.690220367109790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9613-4A79-80F3-A9B6902B41BA}"/>
                </c:ext>
              </c:extLst>
            </c:dLbl>
            <c:dLbl>
              <c:idx val="28"/>
              <c:layout>
                <c:manualLayout>
                  <c:x val="6.2977834560240106E-3"/>
                  <c:y val="-2.5407125603864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13-4A79-80F3-A9B6902B41B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'[1]50-59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'[1]50-59 All Cause'!$C$4:$C$32</c:f>
              <c:numCache>
                <c:formatCode>General</c:formatCode>
                <c:ptCount val="29"/>
                <c:pt idx="0">
                  <c:v>0.90100000000000002</c:v>
                </c:pt>
                <c:pt idx="1">
                  <c:v>0.73699999999999999</c:v>
                </c:pt>
                <c:pt idx="2">
                  <c:v>0.29499999999999998</c:v>
                </c:pt>
                <c:pt idx="3">
                  <c:v>0.19700000000000001</c:v>
                </c:pt>
                <c:pt idx="4">
                  <c:v>0.157</c:v>
                </c:pt>
                <c:pt idx="5">
                  <c:v>0.14599999999999999</c:v>
                </c:pt>
                <c:pt idx="6">
                  <c:v>0.14000000000000001</c:v>
                </c:pt>
                <c:pt idx="7">
                  <c:v>0.13500000000000001</c:v>
                </c:pt>
                <c:pt idx="8">
                  <c:v>0.13300000000000001</c:v>
                </c:pt>
                <c:pt idx="9">
                  <c:v>0.13</c:v>
                </c:pt>
                <c:pt idx="10">
                  <c:v>0.128</c:v>
                </c:pt>
                <c:pt idx="11">
                  <c:v>0.125</c:v>
                </c:pt>
                <c:pt idx="12">
                  <c:v>0.123</c:v>
                </c:pt>
                <c:pt idx="13">
                  <c:v>0.122</c:v>
                </c:pt>
                <c:pt idx="14">
                  <c:v>0.122</c:v>
                </c:pt>
                <c:pt idx="15">
                  <c:v>0.121</c:v>
                </c:pt>
                <c:pt idx="16">
                  <c:v>0.121</c:v>
                </c:pt>
                <c:pt idx="17">
                  <c:v>0.121</c:v>
                </c:pt>
                <c:pt idx="18">
                  <c:v>0.121</c:v>
                </c:pt>
                <c:pt idx="19">
                  <c:v>0.121</c:v>
                </c:pt>
                <c:pt idx="20">
                  <c:v>0.121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13-4A79-80F3-A9B6902B41BA}"/>
            </c:ext>
          </c:extLst>
        </c:ser>
        <c:ser>
          <c:idx val="7"/>
          <c:order val="1"/>
          <c:tx>
            <c:strRef>
              <c:f>'[1]50-59 All Cause'!$E$3</c:f>
              <c:strCache>
                <c:ptCount val="1"/>
                <c:pt idx="0">
                  <c:v>50-59  
TWO or More Doses Rate
Week 27 Report</c:v>
                </c:pt>
              </c:strCache>
            </c:strRef>
          </c:tx>
          <c:spPr>
            <a:ln w="508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2.6828431074321802E-2"/>
                  <c:y val="2.658828502415458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chemeClr val="bg1">
                            <a:lumMod val="6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Percentage of 50-59 Population with TWO or More Doses Vaccine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chemeClr val="bg1">
                          <a:lumMod val="6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4237795067545455"/>
                      <c:h val="4.8717874672380486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9613-4A79-80F3-A9B6902B41BA}"/>
                </c:ext>
              </c:extLst>
            </c:dLbl>
            <c:dLbl>
              <c:idx val="28"/>
              <c:layout>
                <c:manualLayout>
                  <c:x val="4.0156891374908757E-3"/>
                  <c:y val="2.823985507246376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>
                          <a:lumMod val="6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13-4A79-80F3-A9B6902B41B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'[1]50-59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'[1]50-59 All Cause'!$E$4:$E$32</c:f>
              <c:numCache>
                <c:formatCode>General</c:formatCode>
                <c:ptCount val="29"/>
                <c:pt idx="0">
                  <c:v>5.0000000000000001E-3</c:v>
                </c:pt>
                <c:pt idx="1">
                  <c:v>8.9999999999999993E-3</c:v>
                </c:pt>
                <c:pt idx="2">
                  <c:v>4.4999999999999998E-2</c:v>
                </c:pt>
                <c:pt idx="3">
                  <c:v>0.13700000000000001</c:v>
                </c:pt>
                <c:pt idx="4">
                  <c:v>0.48499999999999999</c:v>
                </c:pt>
                <c:pt idx="5">
                  <c:v>0.76300000000000001</c:v>
                </c:pt>
                <c:pt idx="6">
                  <c:v>0.81699999999999995</c:v>
                </c:pt>
                <c:pt idx="7">
                  <c:v>0.83399999999999996</c:v>
                </c:pt>
                <c:pt idx="8">
                  <c:v>0.84099999999999997</c:v>
                </c:pt>
                <c:pt idx="9">
                  <c:v>0.84599999999999997</c:v>
                </c:pt>
                <c:pt idx="10">
                  <c:v>0.85</c:v>
                </c:pt>
                <c:pt idx="11">
                  <c:v>0.85599999999999998</c:v>
                </c:pt>
                <c:pt idx="12">
                  <c:v>0.85899999999999999</c:v>
                </c:pt>
                <c:pt idx="13">
                  <c:v>0.86</c:v>
                </c:pt>
                <c:pt idx="14">
                  <c:v>0.86199999999999999</c:v>
                </c:pt>
                <c:pt idx="15">
                  <c:v>0.86199999999999999</c:v>
                </c:pt>
                <c:pt idx="16">
                  <c:v>0.86299999999999999</c:v>
                </c:pt>
                <c:pt idx="17">
                  <c:v>0.86299999999999999</c:v>
                </c:pt>
                <c:pt idx="18">
                  <c:v>0.86299999999999999</c:v>
                </c:pt>
                <c:pt idx="19">
                  <c:v>0.86299999999999999</c:v>
                </c:pt>
                <c:pt idx="20">
                  <c:v>0.86399999999999999</c:v>
                </c:pt>
                <c:pt idx="21">
                  <c:v>0.86399999999999999</c:v>
                </c:pt>
                <c:pt idx="22">
                  <c:v>0.86399999999999999</c:v>
                </c:pt>
                <c:pt idx="23">
                  <c:v>0.86399999999999999</c:v>
                </c:pt>
                <c:pt idx="24">
                  <c:v>0.86499999999999999</c:v>
                </c:pt>
                <c:pt idx="25">
                  <c:v>0.86499999999999999</c:v>
                </c:pt>
                <c:pt idx="26">
                  <c:v>0.86499999999999999</c:v>
                </c:pt>
                <c:pt idx="27">
                  <c:v>0.86499999999999999</c:v>
                </c:pt>
                <c:pt idx="28">
                  <c:v>0.86499999999999999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613-4A79-80F3-A9B6902B41BA}"/>
            </c:ext>
          </c:extLst>
        </c:ser>
        <c:ser>
          <c:idx val="3"/>
          <c:order val="2"/>
          <c:tx>
            <c:strRef>
              <c:f>'[1]50-59 All Cause'!$R$3</c:f>
              <c:strCache>
                <c:ptCount val="1"/>
                <c:pt idx="0">
                  <c:v>50-59  
Unvaccinated Status Deaths
6 July 2022 ONS DATA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'[1]50-59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'[1]50-59 All Cause'!$R$4:$R$20</c:f>
              <c:numCache>
                <c:formatCode>General</c:formatCode>
                <c:ptCount val="17"/>
                <c:pt idx="0">
                  <c:v>0.97602850664075158</c:v>
                </c:pt>
                <c:pt idx="1">
                  <c:v>0.83120748299319724</c:v>
                </c:pt>
                <c:pt idx="2">
                  <c:v>0.52500000000000002</c:v>
                </c:pt>
                <c:pt idx="3">
                  <c:v>0.26580135440180586</c:v>
                </c:pt>
                <c:pt idx="4">
                  <c:v>0.19644779332615717</c:v>
                </c:pt>
                <c:pt idx="5">
                  <c:v>0.17831190609278927</c:v>
                </c:pt>
                <c:pt idx="6">
                  <c:v>0.16903553299492385</c:v>
                </c:pt>
                <c:pt idx="7">
                  <c:v>0.16581632653061223</c:v>
                </c:pt>
                <c:pt idx="8">
                  <c:v>0.14149999999999999</c:v>
                </c:pt>
                <c:pt idx="9">
                  <c:v>0.13407550822846079</c:v>
                </c:pt>
                <c:pt idx="10">
                  <c:v>0.13623046875</c:v>
                </c:pt>
                <c:pt idx="11">
                  <c:v>0.14133456904541242</c:v>
                </c:pt>
                <c:pt idx="12">
                  <c:v>0.11320754716981132</c:v>
                </c:pt>
                <c:pt idx="13">
                  <c:v>0.10912453760789149</c:v>
                </c:pt>
                <c:pt idx="14">
                  <c:v>8.3282302510716472E-2</c:v>
                </c:pt>
                <c:pt idx="15">
                  <c:v>8.7038196618659983E-2</c:v>
                </c:pt>
                <c:pt idx="16">
                  <c:v>7.5418994413407825E-2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613-4A79-80F3-A9B6902B41BA}"/>
            </c:ext>
          </c:extLst>
        </c:ser>
        <c:ser>
          <c:idx val="5"/>
          <c:order val="3"/>
          <c:tx>
            <c:strRef>
              <c:f>'[1]50-59 All Cause'!$S$3</c:f>
              <c:strCache>
                <c:ptCount val="1"/>
                <c:pt idx="0">
                  <c:v>50-59 
Unvaccinated Status Deaths 
25 August 2023 ONS Data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13-4A79-80F3-A9B6902B41BA}"/>
                </c:ext>
              </c:extLst>
            </c:dLbl>
            <c:dLbl>
              <c:idx val="19"/>
              <c:layout>
                <c:manualLayout>
                  <c:x val="-4.7400495400559357E-2"/>
                  <c:y val="2.508082196161690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6"/>
                        </a:solidFill>
                      </a:rPr>
                      <a:t>Percentage of All Cause Deaths for 50-59 with Unvaccinated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2017056346056347"/>
                      <c:h val="4.684284812153675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9613-4A79-80F3-A9B6902B41BA}"/>
                </c:ext>
              </c:extLst>
            </c:dLbl>
            <c:dLbl>
              <c:idx val="28"/>
              <c:layout>
                <c:manualLayout>
                  <c:x val="3.3908488158274569E-3"/>
                  <c:y val="1.8542035295796573E-2"/>
                </c:manualLayout>
              </c:layout>
              <c:tx>
                <c:rich>
                  <a:bodyPr/>
                  <a:lstStyle/>
                  <a:p>
                    <a:fld id="{B5BB9A0C-23C9-4450-8C2A-923B0253C2FB}" type="YVALUE">
                      <a:rPr lang="en-US" sz="1600" b="1"/>
                      <a:pPr/>
                      <a:t>[Y VALUE]</a:t>
                    </a:fld>
                    <a:endParaRPr lang="en-AU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9613-4A79-80F3-A9B6902B41B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'[1]50-59 All Cause'!$Q$4:$Q$32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'[1]50-59 All Cause'!$S$4:$S$32</c:f>
              <c:numCache>
                <c:formatCode>General</c:formatCode>
                <c:ptCount val="29"/>
                <c:pt idx="3">
                  <c:v>0.24603608529250956</c:v>
                </c:pt>
                <c:pt idx="4">
                  <c:v>0.18154463390170511</c:v>
                </c:pt>
                <c:pt idx="5">
                  <c:v>0.16875941737820191</c:v>
                </c:pt>
                <c:pt idx="6">
                  <c:v>0.15929203539823009</c:v>
                </c:pt>
                <c:pt idx="7">
                  <c:v>0.16460176991150444</c:v>
                </c:pt>
                <c:pt idx="8">
                  <c:v>0.15063829787234043</c:v>
                </c:pt>
                <c:pt idx="9">
                  <c:v>0.13443298969072165</c:v>
                </c:pt>
                <c:pt idx="10">
                  <c:v>0.14560000000000001</c:v>
                </c:pt>
                <c:pt idx="11">
                  <c:v>0.1357033639143731</c:v>
                </c:pt>
                <c:pt idx="12">
                  <c:v>0.11619283065512979</c:v>
                </c:pt>
                <c:pt idx="13">
                  <c:v>0.10571840461316674</c:v>
                </c:pt>
                <c:pt idx="14">
                  <c:v>9.6672661870503593E-2</c:v>
                </c:pt>
                <c:pt idx="15">
                  <c:v>9.0090090090090086E-2</c:v>
                </c:pt>
                <c:pt idx="16">
                  <c:v>8.5517241379310341E-2</c:v>
                </c:pt>
                <c:pt idx="17">
                  <c:v>7.990314769975787E-2</c:v>
                </c:pt>
                <c:pt idx="18">
                  <c:v>8.5662759242560865E-2</c:v>
                </c:pt>
                <c:pt idx="19">
                  <c:v>8.6501901140684415E-2</c:v>
                </c:pt>
                <c:pt idx="20">
                  <c:v>9.4883258817685043E-2</c:v>
                </c:pt>
                <c:pt idx="21">
                  <c:v>9.6908167974157827E-2</c:v>
                </c:pt>
                <c:pt idx="22">
                  <c:v>8.6289549376797697E-2</c:v>
                </c:pt>
                <c:pt idx="23">
                  <c:v>0.10485133020344288</c:v>
                </c:pt>
                <c:pt idx="24">
                  <c:v>0.10108459869848156</c:v>
                </c:pt>
                <c:pt idx="25">
                  <c:v>8.1920903954802254E-2</c:v>
                </c:pt>
                <c:pt idx="26">
                  <c:v>8.5972850678733032E-2</c:v>
                </c:pt>
                <c:pt idx="27">
                  <c:v>8.2766439909297052E-2</c:v>
                </c:pt>
                <c:pt idx="28">
                  <c:v>8.6352657004830913E-2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613-4A79-80F3-A9B6902B41BA}"/>
            </c:ext>
          </c:extLst>
        </c:ser>
        <c:ser>
          <c:idx val="8"/>
          <c:order val="4"/>
          <c:tx>
            <c:strRef>
              <c:f>'[1]50-59 All Cause'!$V$3</c:f>
              <c:strCache>
                <c:ptCount val="1"/>
                <c:pt idx="0">
                  <c:v>50-59  
TWO or More Doses Status Deaths
6 July 2022 ONS Data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'[1]50-59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'[1]50-59 All Cause'!$V$4:$V$20</c:f>
              <c:numCache>
                <c:formatCode>General</c:formatCode>
                <c:ptCount val="17"/>
                <c:pt idx="0">
                  <c:v>1.2957563977972141E-3</c:v>
                </c:pt>
                <c:pt idx="1">
                  <c:v>8.5034013605442174E-4</c:v>
                </c:pt>
                <c:pt idx="2">
                  <c:v>6.7307692307692311E-3</c:v>
                </c:pt>
                <c:pt idx="3">
                  <c:v>8.5778781038374718E-2</c:v>
                </c:pt>
                <c:pt idx="4">
                  <c:v>0.32723358449946177</c:v>
                </c:pt>
                <c:pt idx="5">
                  <c:v>0.59530463946338741</c:v>
                </c:pt>
                <c:pt idx="6">
                  <c:v>0.70050761421319796</c:v>
                </c:pt>
                <c:pt idx="7">
                  <c:v>0.74489795918367352</c:v>
                </c:pt>
                <c:pt idx="8">
                  <c:v>0.79449999999999998</c:v>
                </c:pt>
                <c:pt idx="9">
                  <c:v>0.8059051306873185</c:v>
                </c:pt>
                <c:pt idx="10">
                  <c:v>0.8125</c:v>
                </c:pt>
                <c:pt idx="11">
                  <c:v>0.81371640407784984</c:v>
                </c:pt>
                <c:pt idx="12">
                  <c:v>0.84958071278825997</c:v>
                </c:pt>
                <c:pt idx="13">
                  <c:v>0.85881627620221945</c:v>
                </c:pt>
                <c:pt idx="14">
                  <c:v>0.88548683404776485</c:v>
                </c:pt>
                <c:pt idx="15">
                  <c:v>0.88854101440200373</c:v>
                </c:pt>
                <c:pt idx="16">
                  <c:v>0.89455307262569828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613-4A79-80F3-A9B6902B41BA}"/>
            </c:ext>
          </c:extLst>
        </c:ser>
        <c:ser>
          <c:idx val="9"/>
          <c:order val="5"/>
          <c:tx>
            <c:strRef>
              <c:f>'[1]60-69 All Cause'!$W$3</c:f>
              <c:strCache>
                <c:ptCount val="1"/>
                <c:pt idx="0">
                  <c:v>60-69  
TWO or More Doses Status Deaths
25 August 2023 ONS Data</c:v>
                </c:pt>
              </c:strCache>
            </c:strRef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16"/>
              <c:layout>
                <c:manualLayout>
                  <c:x val="-3.4750703386384786E-2"/>
                  <c:y val="-3.703556309506705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0070C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0070C0"/>
                        </a:solidFill>
                      </a:rPr>
                      <a:t>Percentage of All Cause Deaths for 50-59 with TWO or More Doses Vaccine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1073876516296979"/>
                      <c:h val="4.7125301366992556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C-9613-4A79-80F3-A9B6902B41BA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3.5496510115009421E-2"/>
                      <c:h val="3.71748804436389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613-4A79-80F3-A9B6902B41BA}"/>
                </c:ext>
              </c:extLst>
            </c:dLbl>
            <c:dLbl>
              <c:idx val="25"/>
              <c:layout>
                <c:manualLayout>
                  <c:x val="8.9652788856483499E-3"/>
                  <c:y val="-3.093644646848720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5512077499048181E-2"/>
                      <c:h val="3.54241993070711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9613-4A79-80F3-A9B6902B41B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'[1]50-59 All Cause'!$Q$7:$Q$32</c:f>
              <c:numCache>
                <c:formatCode>General</c:formatCode>
                <c:ptCount val="26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  <c:pt idx="13">
                  <c:v>44682</c:v>
                </c:pt>
                <c:pt idx="14">
                  <c:v>44713</c:v>
                </c:pt>
                <c:pt idx="15">
                  <c:v>44743</c:v>
                </c:pt>
                <c:pt idx="16">
                  <c:v>44774</c:v>
                </c:pt>
                <c:pt idx="17">
                  <c:v>44805</c:v>
                </c:pt>
                <c:pt idx="18">
                  <c:v>44835</c:v>
                </c:pt>
                <c:pt idx="19">
                  <c:v>44866</c:v>
                </c:pt>
                <c:pt idx="20">
                  <c:v>44896</c:v>
                </c:pt>
                <c:pt idx="21">
                  <c:v>44927</c:v>
                </c:pt>
                <c:pt idx="22">
                  <c:v>44958</c:v>
                </c:pt>
                <c:pt idx="23">
                  <c:v>44986</c:v>
                </c:pt>
                <c:pt idx="24">
                  <c:v>45017</c:v>
                </c:pt>
                <c:pt idx="25">
                  <c:v>45047</c:v>
                </c:pt>
              </c:numCache>
            </c:numRef>
          </c:xVal>
          <c:yVal>
            <c:numRef>
              <c:f>'[1]50-59 All Cause'!$W$7:$W$32</c:f>
              <c:numCache>
                <c:formatCode>General</c:formatCode>
                <c:ptCount val="26"/>
                <c:pt idx="0">
                  <c:v>8.5292509568069982E-2</c:v>
                </c:pt>
                <c:pt idx="1">
                  <c:v>0.33149448345035104</c:v>
                </c:pt>
                <c:pt idx="2">
                  <c:v>0.60070316423907588</c:v>
                </c:pt>
                <c:pt idx="3">
                  <c:v>0.71194690265486726</c:v>
                </c:pt>
                <c:pt idx="4">
                  <c:v>0.74867256637168145</c:v>
                </c:pt>
                <c:pt idx="5">
                  <c:v>0.78680851063829782</c:v>
                </c:pt>
                <c:pt idx="6">
                  <c:v>0.81195876288659796</c:v>
                </c:pt>
                <c:pt idx="7">
                  <c:v>0.80879999999999996</c:v>
                </c:pt>
                <c:pt idx="8">
                  <c:v>0.82339449541284404</c:v>
                </c:pt>
                <c:pt idx="9">
                  <c:v>0.84548825710754016</c:v>
                </c:pt>
                <c:pt idx="10">
                  <c:v>0.85776069197501204</c:v>
                </c:pt>
                <c:pt idx="11">
                  <c:v>0.86465827338129497</c:v>
                </c:pt>
                <c:pt idx="12">
                  <c:v>0.87956377430061639</c:v>
                </c:pt>
                <c:pt idx="13">
                  <c:v>0.88505747126436785</c:v>
                </c:pt>
                <c:pt idx="14">
                  <c:v>0.89200968523002422</c:v>
                </c:pt>
                <c:pt idx="15">
                  <c:v>0.88728584310189362</c:v>
                </c:pt>
                <c:pt idx="16">
                  <c:v>0.88593155893536124</c:v>
                </c:pt>
                <c:pt idx="17">
                  <c:v>0.87431693989071035</c:v>
                </c:pt>
                <c:pt idx="18">
                  <c:v>0.8767881864328565</c:v>
                </c:pt>
                <c:pt idx="19">
                  <c:v>0.88446788111217645</c:v>
                </c:pt>
                <c:pt idx="20">
                  <c:v>0.87284820031298904</c:v>
                </c:pt>
                <c:pt idx="21">
                  <c:v>0.87158351409978307</c:v>
                </c:pt>
                <c:pt idx="22">
                  <c:v>0.89887005649717511</c:v>
                </c:pt>
                <c:pt idx="23">
                  <c:v>0.89291101055806943</c:v>
                </c:pt>
                <c:pt idx="24">
                  <c:v>0.88718820861678005</c:v>
                </c:pt>
                <c:pt idx="25">
                  <c:v>0.89915458937198067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613-4A79-80F3-A9B6902B4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800560"/>
        <c:axId val="2059809712"/>
        <c:extLst/>
      </c:scatterChart>
      <c:valAx>
        <c:axId val="205980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C09]dd\-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9712"/>
        <c:crosses val="autoZero"/>
        <c:crossBetween val="midCat"/>
      </c:valAx>
      <c:valAx>
        <c:axId val="20598097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0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492603577371477E-2"/>
          <c:y val="0.9139856479861691"/>
          <c:w val="0.8999999818781016"/>
          <c:h val="8.6014352013830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1" i="0" baseline="0">
                <a:solidFill>
                  <a:srgbClr val="EC44D8"/>
                </a:solidFill>
                <a:effectLst/>
              </a:rPr>
              <a:t>ONE or MORE </a:t>
            </a:r>
            <a:r>
              <a:rPr lang="en-AU" sz="1800" b="1" i="0" u="none" strike="noStrike" kern="1200" spc="0" baseline="0">
                <a:solidFill>
                  <a:srgbClr val="EC44D8"/>
                </a:solidFill>
                <a:effectLst/>
                <a:latin typeface="+mn-lt"/>
                <a:ea typeface="+mn-ea"/>
                <a:cs typeface="+mn-cs"/>
              </a:rPr>
              <a:t>DOSES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- England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50-59 Data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with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Sample Size of 8.25 Million 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Percentage Vaccination Rates correlation to Percentage of </a:t>
            </a:r>
            <a:r>
              <a:rPr lang="en-AU" sz="1800" b="1" i="0" baseline="0">
                <a:solidFill>
                  <a:srgbClr val="FF0000"/>
                </a:solidFill>
                <a:effectLst/>
              </a:rPr>
              <a:t>All Cause Deaths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Comparing: Unvaccinated Status with ONE or More Doses Covid-19 Vaccinated Status </a:t>
            </a:r>
            <a:endParaRPr lang="en-AU">
              <a:effectLst/>
            </a:endParaRP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5272825482433628E-2"/>
          <c:y val="0.14316799655566942"/>
          <c:w val="0.93801084498969078"/>
          <c:h val="0.72159978558851223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'[1]50-59 All Cause'!$C$3</c:f>
              <c:strCache>
                <c:ptCount val="1"/>
                <c:pt idx="0">
                  <c:v>50-59 
Unvaccinated Rate
Week 27 Report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4.2214152193699769E-2"/>
                  <c:y val="-1.600497067377344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ED7D3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ED7D31"/>
                        </a:solidFill>
                      </a:rPr>
                      <a:t>Percentage of 50-59 Population with Unvaccinated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ED7D3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77307007904953"/>
                      <c:h val="4.238576693394913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C4DE-4362-9734-F37DDC93164A}"/>
                </c:ext>
              </c:extLst>
            </c:dLbl>
            <c:dLbl>
              <c:idx val="28"/>
              <c:layout>
                <c:manualLayout>
                  <c:x val="4.144761877495305E-3"/>
                  <c:y val="-1.454774511580711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DE-4362-9734-F37DDC9316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'[1]50-59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'[1]50-59 All Cause'!$C$4:$C$32</c:f>
              <c:numCache>
                <c:formatCode>General</c:formatCode>
                <c:ptCount val="29"/>
                <c:pt idx="0">
                  <c:v>0.90100000000000002</c:v>
                </c:pt>
                <c:pt idx="1">
                  <c:v>0.73699999999999999</c:v>
                </c:pt>
                <c:pt idx="2">
                  <c:v>0.29499999999999998</c:v>
                </c:pt>
                <c:pt idx="3">
                  <c:v>0.19700000000000001</c:v>
                </c:pt>
                <c:pt idx="4">
                  <c:v>0.157</c:v>
                </c:pt>
                <c:pt idx="5">
                  <c:v>0.14599999999999999</c:v>
                </c:pt>
                <c:pt idx="6">
                  <c:v>0.14000000000000001</c:v>
                </c:pt>
                <c:pt idx="7">
                  <c:v>0.13500000000000001</c:v>
                </c:pt>
                <c:pt idx="8">
                  <c:v>0.13300000000000001</c:v>
                </c:pt>
                <c:pt idx="9">
                  <c:v>0.13</c:v>
                </c:pt>
                <c:pt idx="10">
                  <c:v>0.128</c:v>
                </c:pt>
                <c:pt idx="11">
                  <c:v>0.125</c:v>
                </c:pt>
                <c:pt idx="12">
                  <c:v>0.123</c:v>
                </c:pt>
                <c:pt idx="13">
                  <c:v>0.122</c:v>
                </c:pt>
                <c:pt idx="14">
                  <c:v>0.122</c:v>
                </c:pt>
                <c:pt idx="15">
                  <c:v>0.121</c:v>
                </c:pt>
                <c:pt idx="16">
                  <c:v>0.121</c:v>
                </c:pt>
                <c:pt idx="17">
                  <c:v>0.121</c:v>
                </c:pt>
                <c:pt idx="18">
                  <c:v>0.121</c:v>
                </c:pt>
                <c:pt idx="19">
                  <c:v>0.121</c:v>
                </c:pt>
                <c:pt idx="20">
                  <c:v>0.121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DE-4362-9734-F37DDC93164A}"/>
            </c:ext>
          </c:extLst>
        </c:ser>
        <c:ser>
          <c:idx val="2"/>
          <c:order val="1"/>
          <c:tx>
            <c:strRef>
              <c:f>'[1]50-59 All Cause'!$D$3</c:f>
              <c:strCache>
                <c:ptCount val="1"/>
                <c:pt idx="0">
                  <c:v>50-59  
ONE or More Doses Rate
Week 27 Report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7.3731933750930331E-2"/>
                  <c:y val="4.066479494156904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3"/>
                        </a:solidFill>
                      </a:rPr>
                      <a:t>Percentage of 50-59 Population with ONE or More Doses Vaccine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1475474094534809"/>
                      <c:h val="4.07548888158061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C4DE-4362-9734-F37DDC93164A}"/>
                </c:ext>
              </c:extLst>
            </c:dLbl>
            <c:dLbl>
              <c:idx val="28"/>
              <c:layout>
                <c:manualLayout>
                  <c:x val="-5.1323028456758905E-3"/>
                  <c:y val="4.127433071587759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DE-4362-9734-F37DDC9316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'[1]50-59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'[1]50-59 All Cause'!$D$4:$D$32</c:f>
              <c:numCache>
                <c:formatCode>General</c:formatCode>
                <c:ptCount val="29"/>
                <c:pt idx="0">
                  <c:v>9.8999999999999977E-2</c:v>
                </c:pt>
                <c:pt idx="1">
                  <c:v>0.26300000000000001</c:v>
                </c:pt>
                <c:pt idx="2">
                  <c:v>0.70500000000000007</c:v>
                </c:pt>
                <c:pt idx="3">
                  <c:v>0.80299999999999994</c:v>
                </c:pt>
                <c:pt idx="4">
                  <c:v>0.84299999999999997</c:v>
                </c:pt>
                <c:pt idx="5">
                  <c:v>0.85399999999999998</c:v>
                </c:pt>
                <c:pt idx="6">
                  <c:v>0.86</c:v>
                </c:pt>
                <c:pt idx="7">
                  <c:v>0.86499999999999999</c:v>
                </c:pt>
                <c:pt idx="8">
                  <c:v>0.86699999999999999</c:v>
                </c:pt>
                <c:pt idx="9">
                  <c:v>0.87</c:v>
                </c:pt>
                <c:pt idx="10">
                  <c:v>0.872</c:v>
                </c:pt>
                <c:pt idx="11">
                  <c:v>0.875</c:v>
                </c:pt>
                <c:pt idx="12">
                  <c:v>0.877</c:v>
                </c:pt>
                <c:pt idx="13">
                  <c:v>0.878</c:v>
                </c:pt>
                <c:pt idx="14">
                  <c:v>0.878</c:v>
                </c:pt>
                <c:pt idx="15">
                  <c:v>0.879</c:v>
                </c:pt>
                <c:pt idx="16">
                  <c:v>0.879</c:v>
                </c:pt>
                <c:pt idx="17">
                  <c:v>0.879</c:v>
                </c:pt>
                <c:pt idx="18">
                  <c:v>0.879</c:v>
                </c:pt>
                <c:pt idx="19">
                  <c:v>0.879</c:v>
                </c:pt>
                <c:pt idx="20">
                  <c:v>0.879</c:v>
                </c:pt>
                <c:pt idx="21">
                  <c:v>0.88</c:v>
                </c:pt>
                <c:pt idx="22">
                  <c:v>0.88</c:v>
                </c:pt>
                <c:pt idx="23">
                  <c:v>0.88</c:v>
                </c:pt>
                <c:pt idx="24">
                  <c:v>0.88</c:v>
                </c:pt>
                <c:pt idx="25">
                  <c:v>0.88</c:v>
                </c:pt>
                <c:pt idx="26">
                  <c:v>0.88</c:v>
                </c:pt>
                <c:pt idx="27">
                  <c:v>0.88</c:v>
                </c:pt>
                <c:pt idx="28">
                  <c:v>0.88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4DE-4362-9734-F37DDC93164A}"/>
            </c:ext>
          </c:extLst>
        </c:ser>
        <c:ser>
          <c:idx val="3"/>
          <c:order val="2"/>
          <c:tx>
            <c:strRef>
              <c:f>'[1]50-59 All Cause'!$R$3</c:f>
              <c:strCache>
                <c:ptCount val="1"/>
                <c:pt idx="0">
                  <c:v>50-59  
Unvaccinated Status Deaths
6 July 2022 ONS DATA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'[1]50-59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'[1]50-59 All Cause'!$R$4:$R$20</c:f>
              <c:numCache>
                <c:formatCode>General</c:formatCode>
                <c:ptCount val="17"/>
                <c:pt idx="0">
                  <c:v>0.97602850664075158</c:v>
                </c:pt>
                <c:pt idx="1">
                  <c:v>0.83120748299319724</c:v>
                </c:pt>
                <c:pt idx="2">
                  <c:v>0.52500000000000002</c:v>
                </c:pt>
                <c:pt idx="3">
                  <c:v>0.26580135440180586</c:v>
                </c:pt>
                <c:pt idx="4">
                  <c:v>0.19644779332615717</c:v>
                </c:pt>
                <c:pt idx="5">
                  <c:v>0.17831190609278927</c:v>
                </c:pt>
                <c:pt idx="6">
                  <c:v>0.16903553299492385</c:v>
                </c:pt>
                <c:pt idx="7">
                  <c:v>0.16581632653061223</c:v>
                </c:pt>
                <c:pt idx="8">
                  <c:v>0.14149999999999999</c:v>
                </c:pt>
                <c:pt idx="9">
                  <c:v>0.13407550822846079</c:v>
                </c:pt>
                <c:pt idx="10">
                  <c:v>0.13623046875</c:v>
                </c:pt>
                <c:pt idx="11">
                  <c:v>0.14133456904541242</c:v>
                </c:pt>
                <c:pt idx="12">
                  <c:v>0.11320754716981132</c:v>
                </c:pt>
                <c:pt idx="13">
                  <c:v>0.10912453760789149</c:v>
                </c:pt>
                <c:pt idx="14">
                  <c:v>8.3282302510716472E-2</c:v>
                </c:pt>
                <c:pt idx="15">
                  <c:v>8.7038196618659983E-2</c:v>
                </c:pt>
                <c:pt idx="16">
                  <c:v>7.5418994413407825E-2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4DE-4362-9734-F37DDC93164A}"/>
            </c:ext>
          </c:extLst>
        </c:ser>
        <c:ser>
          <c:idx val="5"/>
          <c:order val="3"/>
          <c:tx>
            <c:strRef>
              <c:f>'[1]50-59 All Cause'!$S$3</c:f>
              <c:strCache>
                <c:ptCount val="1"/>
                <c:pt idx="0">
                  <c:v>50-59 
Unvaccinated Status Deaths 
25 August 2023 ONS Data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1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3.3474816108593354E-2"/>
                      <c:h val="5.90812954616075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4DE-4362-9734-F37DDC93164A}"/>
                </c:ext>
              </c:extLst>
            </c:dLbl>
            <c:dLbl>
              <c:idx val="19"/>
              <c:layout>
                <c:manualLayout>
                  <c:x val="-5.6673971573476929E-2"/>
                  <c:y val="1.957780024820506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6"/>
                        </a:solidFill>
                      </a:rPr>
                      <a:t>Percentage of All Cause Deaths for 50-59 with Unvaccinated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221460290359922"/>
                      <c:h val="3.931541543180382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C4DE-4362-9734-F37DDC93164A}"/>
                </c:ext>
              </c:extLst>
            </c:dLbl>
            <c:dLbl>
              <c:idx val="28"/>
              <c:layout>
                <c:manualLayout>
                  <c:x val="-3.3905310694472483E-3"/>
                  <c:y val="1.8542035295796573E-2"/>
                </c:manualLayout>
              </c:layout>
              <c:tx>
                <c:rich>
                  <a:bodyPr/>
                  <a:lstStyle/>
                  <a:p>
                    <a:fld id="{B5BB9A0C-23C9-4450-8C2A-923B0253C2FB}" type="YVALUE">
                      <a:rPr lang="en-US" sz="1600" b="1"/>
                      <a:pPr/>
                      <a:t>[Y VALUE]</a:t>
                    </a:fld>
                    <a:endParaRPr lang="en-AU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4DE-4362-9734-F37DDC93164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'[1]50-59 All Cause'!$Q$4:$Q$32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'[1]50-59 All Cause'!$S$4:$S$32</c:f>
              <c:numCache>
                <c:formatCode>General</c:formatCode>
                <c:ptCount val="29"/>
                <c:pt idx="3">
                  <c:v>0.24603608529250956</c:v>
                </c:pt>
                <c:pt idx="4">
                  <c:v>0.18154463390170511</c:v>
                </c:pt>
                <c:pt idx="5">
                  <c:v>0.16875941737820191</c:v>
                </c:pt>
                <c:pt idx="6">
                  <c:v>0.15929203539823009</c:v>
                </c:pt>
                <c:pt idx="7">
                  <c:v>0.16460176991150444</c:v>
                </c:pt>
                <c:pt idx="8">
                  <c:v>0.15063829787234043</c:v>
                </c:pt>
                <c:pt idx="9">
                  <c:v>0.13443298969072165</c:v>
                </c:pt>
                <c:pt idx="10">
                  <c:v>0.14560000000000001</c:v>
                </c:pt>
                <c:pt idx="11">
                  <c:v>0.1357033639143731</c:v>
                </c:pt>
                <c:pt idx="12">
                  <c:v>0.11619283065512979</c:v>
                </c:pt>
                <c:pt idx="13">
                  <c:v>0.10571840461316674</c:v>
                </c:pt>
                <c:pt idx="14">
                  <c:v>9.6672661870503593E-2</c:v>
                </c:pt>
                <c:pt idx="15">
                  <c:v>9.0090090090090086E-2</c:v>
                </c:pt>
                <c:pt idx="16">
                  <c:v>8.5517241379310341E-2</c:v>
                </c:pt>
                <c:pt idx="17">
                  <c:v>7.990314769975787E-2</c:v>
                </c:pt>
                <c:pt idx="18">
                  <c:v>8.5662759242560865E-2</c:v>
                </c:pt>
                <c:pt idx="19">
                  <c:v>8.6501901140684415E-2</c:v>
                </c:pt>
                <c:pt idx="20">
                  <c:v>9.4883258817685043E-2</c:v>
                </c:pt>
                <c:pt idx="21">
                  <c:v>9.6908167974157827E-2</c:v>
                </c:pt>
                <c:pt idx="22">
                  <c:v>8.6289549376797697E-2</c:v>
                </c:pt>
                <c:pt idx="23">
                  <c:v>0.10485133020344288</c:v>
                </c:pt>
                <c:pt idx="24">
                  <c:v>0.10108459869848156</c:v>
                </c:pt>
                <c:pt idx="25">
                  <c:v>8.1920903954802254E-2</c:v>
                </c:pt>
                <c:pt idx="26">
                  <c:v>8.5972850678733032E-2</c:v>
                </c:pt>
                <c:pt idx="27">
                  <c:v>8.2766439909297052E-2</c:v>
                </c:pt>
                <c:pt idx="28">
                  <c:v>8.6352657004830913E-2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4DE-4362-9734-F37DDC93164A}"/>
            </c:ext>
          </c:extLst>
        </c:ser>
        <c:ser>
          <c:idx val="6"/>
          <c:order val="4"/>
          <c:tx>
            <c:strRef>
              <c:f>'[1]50-59 All Cause'!$T$3</c:f>
              <c:strCache>
                <c:ptCount val="1"/>
                <c:pt idx="0">
                  <c:v>50-59  
ONE or More Doses Status Deaths
6 July 2022 ONS Data</c:v>
                </c:pt>
              </c:strCache>
            </c:strRef>
          </c:tx>
          <c:spPr>
            <a:ln w="25400" cap="rnd">
              <a:solidFill>
                <a:srgbClr val="EC44D8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'[1]50-59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'[1]50-59 All Cause'!$T$4:$T$20</c:f>
              <c:numCache>
                <c:formatCode>General</c:formatCode>
                <c:ptCount val="17"/>
                <c:pt idx="0">
                  <c:v>2.3971493359248461E-2</c:v>
                </c:pt>
                <c:pt idx="1">
                  <c:v>0.16879251700680273</c:v>
                </c:pt>
                <c:pt idx="2">
                  <c:v>0.47499999999999998</c:v>
                </c:pt>
                <c:pt idx="3">
                  <c:v>0.73419864559819414</c:v>
                </c:pt>
                <c:pt idx="4">
                  <c:v>0.80355220667384286</c:v>
                </c:pt>
                <c:pt idx="5">
                  <c:v>0.82168809390721076</c:v>
                </c:pt>
                <c:pt idx="6">
                  <c:v>0.83096446700507609</c:v>
                </c:pt>
                <c:pt idx="7">
                  <c:v>0.83418367346938771</c:v>
                </c:pt>
                <c:pt idx="8">
                  <c:v>0.85850000000000004</c:v>
                </c:pt>
                <c:pt idx="9">
                  <c:v>0.86592449177153918</c:v>
                </c:pt>
                <c:pt idx="10">
                  <c:v>0.86376953125</c:v>
                </c:pt>
                <c:pt idx="11">
                  <c:v>0.85866543095458758</c:v>
                </c:pt>
                <c:pt idx="12">
                  <c:v>0.8867924528301887</c:v>
                </c:pt>
                <c:pt idx="13">
                  <c:v>0.89087546239210846</c:v>
                </c:pt>
                <c:pt idx="14">
                  <c:v>0.91671769748928356</c:v>
                </c:pt>
                <c:pt idx="15">
                  <c:v>0.91296180338134003</c:v>
                </c:pt>
                <c:pt idx="16">
                  <c:v>0.92458100558659218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4DE-4362-9734-F37DDC93164A}"/>
            </c:ext>
          </c:extLst>
        </c:ser>
        <c:ser>
          <c:idx val="4"/>
          <c:order val="5"/>
          <c:tx>
            <c:strRef>
              <c:f>'[1]50-59 All Cause'!$U$3</c:f>
              <c:strCache>
                <c:ptCount val="1"/>
                <c:pt idx="0">
                  <c:v>50-59  
ONE or More Doses Status Deaths
25 August 2023 ONS Data</c:v>
                </c:pt>
              </c:strCache>
            </c:strRef>
          </c:tx>
          <c:spPr>
            <a:ln w="25400" cap="rnd">
              <a:solidFill>
                <a:srgbClr val="EC44D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16"/>
              <c:layout>
                <c:manualLayout>
                  <c:x val="-5.2935748735218426E-2"/>
                  <c:y val="-3.376370729579917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EC44D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EC44D8"/>
                        </a:solidFill>
                      </a:rPr>
                      <a:t>Percentage of All Cause Deaths for 50-59 with ONE or More Doses Vaccine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EC44D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9756100389759744"/>
                      <c:h val="4.47841732628111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C-C4DE-4362-9734-F37DDC93164A}"/>
                </c:ext>
              </c:extLst>
            </c:dLbl>
            <c:dLbl>
              <c:idx val="25"/>
              <c:layout>
                <c:manualLayout>
                  <c:x val="4.1091535476512299E-3"/>
                  <c:y val="-2.968808804738174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EC44D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4DE-4362-9734-F37DDC93164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EC44D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'[1]50-59 All Cause'!$Q$7:$Q$32</c:f>
              <c:numCache>
                <c:formatCode>General</c:formatCode>
                <c:ptCount val="26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  <c:pt idx="13">
                  <c:v>44682</c:v>
                </c:pt>
                <c:pt idx="14">
                  <c:v>44713</c:v>
                </c:pt>
                <c:pt idx="15">
                  <c:v>44743</c:v>
                </c:pt>
                <c:pt idx="16">
                  <c:v>44774</c:v>
                </c:pt>
                <c:pt idx="17">
                  <c:v>44805</c:v>
                </c:pt>
                <c:pt idx="18">
                  <c:v>44835</c:v>
                </c:pt>
                <c:pt idx="19">
                  <c:v>44866</c:v>
                </c:pt>
                <c:pt idx="20">
                  <c:v>44896</c:v>
                </c:pt>
                <c:pt idx="21">
                  <c:v>44927</c:v>
                </c:pt>
                <c:pt idx="22">
                  <c:v>44958</c:v>
                </c:pt>
                <c:pt idx="23">
                  <c:v>44986</c:v>
                </c:pt>
                <c:pt idx="24">
                  <c:v>45017</c:v>
                </c:pt>
                <c:pt idx="25">
                  <c:v>45047</c:v>
                </c:pt>
              </c:numCache>
            </c:numRef>
          </c:xVal>
          <c:yVal>
            <c:numRef>
              <c:f>'[1]50-59 All Cause'!$U$7:$U$32</c:f>
              <c:numCache>
                <c:formatCode>General</c:formatCode>
                <c:ptCount val="26"/>
                <c:pt idx="0">
                  <c:v>0.75396391470749047</c:v>
                </c:pt>
                <c:pt idx="1">
                  <c:v>0.81845536609829483</c:v>
                </c:pt>
                <c:pt idx="2">
                  <c:v>0.83124058262179812</c:v>
                </c:pt>
                <c:pt idx="3">
                  <c:v>0.84070796460176989</c:v>
                </c:pt>
                <c:pt idx="4">
                  <c:v>0.83539823008849556</c:v>
                </c:pt>
                <c:pt idx="5">
                  <c:v>0.8493617021276596</c:v>
                </c:pt>
                <c:pt idx="6">
                  <c:v>0.8655670103092783</c:v>
                </c:pt>
                <c:pt idx="7">
                  <c:v>0.85440000000000005</c:v>
                </c:pt>
                <c:pt idx="8">
                  <c:v>0.8642966360856269</c:v>
                </c:pt>
                <c:pt idx="9">
                  <c:v>0.88380716934487025</c:v>
                </c:pt>
                <c:pt idx="10">
                  <c:v>0.89428159538683327</c:v>
                </c:pt>
                <c:pt idx="11">
                  <c:v>0.90332733812949639</c:v>
                </c:pt>
                <c:pt idx="12">
                  <c:v>0.90990990990990994</c:v>
                </c:pt>
                <c:pt idx="13">
                  <c:v>0.91448275862068962</c:v>
                </c:pt>
                <c:pt idx="14">
                  <c:v>0.92009685230024219</c:v>
                </c:pt>
                <c:pt idx="15">
                  <c:v>0.91433724075743916</c:v>
                </c:pt>
                <c:pt idx="16">
                  <c:v>0.91349809885931554</c:v>
                </c:pt>
                <c:pt idx="17">
                  <c:v>0.905116741182315</c:v>
                </c:pt>
                <c:pt idx="18">
                  <c:v>0.9030918320258422</c:v>
                </c:pt>
                <c:pt idx="19">
                  <c:v>0.91371045062320233</c:v>
                </c:pt>
                <c:pt idx="20">
                  <c:v>0.89514866979655716</c:v>
                </c:pt>
                <c:pt idx="21">
                  <c:v>0.89891540130151848</c:v>
                </c:pt>
                <c:pt idx="22">
                  <c:v>0.91807909604519777</c:v>
                </c:pt>
                <c:pt idx="23">
                  <c:v>0.91402714932126694</c:v>
                </c:pt>
                <c:pt idx="24">
                  <c:v>0.91723356009070289</c:v>
                </c:pt>
                <c:pt idx="25">
                  <c:v>0.91364734299516903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4DE-4362-9734-F37DDC931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800560"/>
        <c:axId val="2059809712"/>
        <c:extLst/>
      </c:scatterChart>
      <c:valAx>
        <c:axId val="205980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C09]dd\-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9712"/>
        <c:crosses val="autoZero"/>
        <c:crossBetween val="midCat"/>
      </c:valAx>
      <c:valAx>
        <c:axId val="20598097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0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492603577371477E-2"/>
          <c:y val="0.90489272981813684"/>
          <c:w val="0.93912516052226591"/>
          <c:h val="8.6014352013830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1" i="0" baseline="0">
                <a:solidFill>
                  <a:schemeClr val="accent4">
                    <a:lumMod val="75000"/>
                  </a:schemeClr>
                </a:solidFill>
                <a:effectLst/>
              </a:rPr>
              <a:t>THREE or MORE </a:t>
            </a:r>
            <a:r>
              <a:rPr lang="en-AU" sz="1800" b="1" i="0" u="none" strike="noStrike" kern="1200" spc="0" baseline="0">
                <a:solidFill>
                  <a:schemeClr val="accent4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DOSES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- England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50-59 Data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 with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Samples Size of 8.25 Million 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Percentage Vaccination Rates correlation to Percentage of </a:t>
            </a:r>
            <a:r>
              <a:rPr lang="en-AU" sz="1800" b="1" i="0" baseline="0">
                <a:solidFill>
                  <a:srgbClr val="FF0000"/>
                </a:solidFill>
                <a:effectLst/>
              </a:rPr>
              <a:t>All Cause Death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Comparing: Unvaccinated Status with THREE or More Doses Covid-19 Vaccinated Status </a:t>
            </a:r>
            <a:endParaRPr lang="en-AU">
              <a:effectLst/>
            </a:endParaRPr>
          </a:p>
        </c:rich>
      </c:tx>
      <c:layout>
        <c:manualLayout>
          <c:xMode val="edge"/>
          <c:yMode val="edge"/>
          <c:x val="0.225653925120772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9108627310292868E-2"/>
          <c:y val="0.15226091472370179"/>
          <c:w val="0.93801084498969078"/>
          <c:h val="0.68913961901388854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'[1]50-59 All Cause'!$C$3</c:f>
              <c:strCache>
                <c:ptCount val="1"/>
                <c:pt idx="0">
                  <c:v>50-59 
Unvaccinated Rate
Week 27 Report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3.7827540037560142E-2"/>
                  <c:y val="-2.531315676047726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ED7D3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ED7D31"/>
                        </a:solidFill>
                      </a:rPr>
                      <a:t>Percentage of 50-59 Population with Unvaccinated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ED7D3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08876437783844"/>
                      <c:h val="4.238576693394913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CE8A-49F1-AF96-E31BB832A412}"/>
                </c:ext>
              </c:extLst>
            </c:dLbl>
            <c:dLbl>
              <c:idx val="28"/>
              <c:layout>
                <c:manualLayout>
                  <c:x val="4.0830752301748794E-3"/>
                  <c:y val="-2.540706918302636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8A-49F1-AF96-E31BB832A4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'[1]50-59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'[1]50-59 All Cause'!$C$4:$C$32</c:f>
              <c:numCache>
                <c:formatCode>General</c:formatCode>
                <c:ptCount val="29"/>
                <c:pt idx="0">
                  <c:v>0.90100000000000002</c:v>
                </c:pt>
                <c:pt idx="1">
                  <c:v>0.73699999999999999</c:v>
                </c:pt>
                <c:pt idx="2">
                  <c:v>0.29499999999999998</c:v>
                </c:pt>
                <c:pt idx="3">
                  <c:v>0.19700000000000001</c:v>
                </c:pt>
                <c:pt idx="4">
                  <c:v>0.157</c:v>
                </c:pt>
                <c:pt idx="5">
                  <c:v>0.14599999999999999</c:v>
                </c:pt>
                <c:pt idx="6">
                  <c:v>0.14000000000000001</c:v>
                </c:pt>
                <c:pt idx="7">
                  <c:v>0.13500000000000001</c:v>
                </c:pt>
                <c:pt idx="8">
                  <c:v>0.13300000000000001</c:v>
                </c:pt>
                <c:pt idx="9">
                  <c:v>0.13</c:v>
                </c:pt>
                <c:pt idx="10">
                  <c:v>0.128</c:v>
                </c:pt>
                <c:pt idx="11">
                  <c:v>0.125</c:v>
                </c:pt>
                <c:pt idx="12">
                  <c:v>0.123</c:v>
                </c:pt>
                <c:pt idx="13">
                  <c:v>0.122</c:v>
                </c:pt>
                <c:pt idx="14">
                  <c:v>0.122</c:v>
                </c:pt>
                <c:pt idx="15">
                  <c:v>0.121</c:v>
                </c:pt>
                <c:pt idx="16">
                  <c:v>0.121</c:v>
                </c:pt>
                <c:pt idx="17">
                  <c:v>0.121</c:v>
                </c:pt>
                <c:pt idx="18">
                  <c:v>0.121</c:v>
                </c:pt>
                <c:pt idx="19">
                  <c:v>0.121</c:v>
                </c:pt>
                <c:pt idx="20">
                  <c:v>0.121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E8A-49F1-AF96-E31BB832A412}"/>
            </c:ext>
          </c:extLst>
        </c:ser>
        <c:ser>
          <c:idx val="7"/>
          <c:order val="1"/>
          <c:tx>
            <c:strRef>
              <c:f>'[1]50-59 All Cause'!$F$3</c:f>
              <c:strCache>
                <c:ptCount val="1"/>
                <c:pt idx="0">
                  <c:v>50-59  
THREE or More Doses Rate
Week 27 Report</c:v>
                </c:pt>
              </c:strCache>
            </c:strRef>
          </c:tx>
          <c:spPr>
            <a:ln w="508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23"/>
              <c:layout>
                <c:manualLayout>
                  <c:x val="-5.8295100603969766E-2"/>
                  <c:y val="3.78011723246194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bg1">
                            <a:lumMod val="6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Percentage of 50-59 Population with THREE or More Doses Vaccine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>
                          <a:lumMod val="6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303055606499364"/>
                      <c:h val="5.464843818987444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CE8A-49F1-AF96-E31BB832A412}"/>
                </c:ext>
              </c:extLst>
            </c:dLbl>
            <c:dLbl>
              <c:idx val="28"/>
              <c:layout>
                <c:manualLayout>
                  <c:x val="4.7283328979215947E-3"/>
                  <c:y val="3.896040859788434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>
                          <a:lumMod val="6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8A-49F1-AF96-E31BB832A4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'[1]50-59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'[1]50-59 All Cause'!$F$4:$F$32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8.0000000000000002E-3</c:v>
                </c:pt>
                <c:pt idx="9">
                  <c:v>9.4E-2</c:v>
                </c:pt>
                <c:pt idx="10">
                  <c:v>0.29099999999999998</c:v>
                </c:pt>
                <c:pt idx="11">
                  <c:v>0.67400000000000004</c:v>
                </c:pt>
                <c:pt idx="12">
                  <c:v>0.73699999999999999</c:v>
                </c:pt>
                <c:pt idx="13">
                  <c:v>0.745</c:v>
                </c:pt>
                <c:pt idx="14">
                  <c:v>0.749</c:v>
                </c:pt>
                <c:pt idx="15">
                  <c:v>0.753</c:v>
                </c:pt>
                <c:pt idx="16">
                  <c:v>0.75600000000000001</c:v>
                </c:pt>
                <c:pt idx="17">
                  <c:v>0.75700000000000001</c:v>
                </c:pt>
                <c:pt idx="18">
                  <c:v>0.75900000000000001</c:v>
                </c:pt>
                <c:pt idx="19">
                  <c:v>0.76</c:v>
                </c:pt>
                <c:pt idx="20">
                  <c:v>0.76100000000000001</c:v>
                </c:pt>
                <c:pt idx="21">
                  <c:v>0.76400000000000001</c:v>
                </c:pt>
                <c:pt idx="22">
                  <c:v>0.76700000000000002</c:v>
                </c:pt>
                <c:pt idx="23">
                  <c:v>0.76700000000000002</c:v>
                </c:pt>
                <c:pt idx="24">
                  <c:v>0.76800000000000002</c:v>
                </c:pt>
                <c:pt idx="25">
                  <c:v>0.76800000000000002</c:v>
                </c:pt>
                <c:pt idx="26">
                  <c:v>0.76800000000000002</c:v>
                </c:pt>
                <c:pt idx="27">
                  <c:v>0.76800000000000002</c:v>
                </c:pt>
                <c:pt idx="28">
                  <c:v>0.76800000000000002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E8A-49F1-AF96-E31BB832A412}"/>
            </c:ext>
          </c:extLst>
        </c:ser>
        <c:ser>
          <c:idx val="3"/>
          <c:order val="2"/>
          <c:tx>
            <c:strRef>
              <c:f>'[1]50-59 All Cause'!$R$3</c:f>
              <c:strCache>
                <c:ptCount val="1"/>
                <c:pt idx="0">
                  <c:v>50-59  
Unvaccinated Status Deaths
6 July 2022 ONS DATA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'[1]50-59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'[1]50-59 All Cause'!$R$4:$R$20</c:f>
              <c:numCache>
                <c:formatCode>General</c:formatCode>
                <c:ptCount val="17"/>
                <c:pt idx="0">
                  <c:v>0.97602850664075158</c:v>
                </c:pt>
                <c:pt idx="1">
                  <c:v>0.83120748299319724</c:v>
                </c:pt>
                <c:pt idx="2">
                  <c:v>0.52500000000000002</c:v>
                </c:pt>
                <c:pt idx="3">
                  <c:v>0.26580135440180586</c:v>
                </c:pt>
                <c:pt idx="4">
                  <c:v>0.19644779332615717</c:v>
                </c:pt>
                <c:pt idx="5">
                  <c:v>0.17831190609278927</c:v>
                </c:pt>
                <c:pt idx="6">
                  <c:v>0.16903553299492385</c:v>
                </c:pt>
                <c:pt idx="7">
                  <c:v>0.16581632653061223</c:v>
                </c:pt>
                <c:pt idx="8">
                  <c:v>0.14149999999999999</c:v>
                </c:pt>
                <c:pt idx="9">
                  <c:v>0.13407550822846079</c:v>
                </c:pt>
                <c:pt idx="10">
                  <c:v>0.13623046875</c:v>
                </c:pt>
                <c:pt idx="11">
                  <c:v>0.14133456904541242</c:v>
                </c:pt>
                <c:pt idx="12">
                  <c:v>0.11320754716981132</c:v>
                </c:pt>
                <c:pt idx="13">
                  <c:v>0.10912453760789149</c:v>
                </c:pt>
                <c:pt idx="14">
                  <c:v>8.3282302510716472E-2</c:v>
                </c:pt>
                <c:pt idx="15">
                  <c:v>8.7038196618659983E-2</c:v>
                </c:pt>
                <c:pt idx="16">
                  <c:v>7.5418994413407825E-2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E8A-49F1-AF96-E31BB832A412}"/>
            </c:ext>
          </c:extLst>
        </c:ser>
        <c:ser>
          <c:idx val="5"/>
          <c:order val="3"/>
          <c:tx>
            <c:strRef>
              <c:f>'[1]50-59 All Cause'!$S$3</c:f>
              <c:strCache>
                <c:ptCount val="1"/>
                <c:pt idx="0">
                  <c:v>50-59 
Unvaccinated Status Deaths 
25 August 2023 ONS Data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9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32854482303573568"/>
                      <c:h val="6.96251426585783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E8A-49F1-AF96-E31BB832A412}"/>
                </c:ext>
              </c:extLst>
            </c:dLbl>
            <c:dLbl>
              <c:idx val="21"/>
              <c:layout>
                <c:manualLayout>
                  <c:x val="-1.3378623755556948E-2"/>
                  <c:y val="2.233075969944068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6"/>
                        </a:solidFill>
                      </a:rPr>
                      <a:t>Percentage of All Cause Death for 50-59 with Unvaccinated Status</a:t>
                    </a:r>
                  </a:p>
                  <a:p>
                    <a:pPr>
                      <a:defRPr sz="1600" b="1">
                        <a:solidFill>
                          <a:schemeClr val="accent6"/>
                        </a:solidFill>
                      </a:defRPr>
                    </a:pPr>
                    <a:endParaRPr 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501236353604649"/>
                      <c:h val="2.9597448636945314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CE8A-49F1-AF96-E31BB832A412}"/>
                </c:ext>
              </c:extLst>
            </c:dLbl>
            <c:dLbl>
              <c:idx val="28"/>
              <c:layout>
                <c:manualLayout>
                  <c:x val="1.7669779814151406E-3"/>
                  <c:y val="2.005752165713541E-2"/>
                </c:manualLayout>
              </c:layout>
              <c:tx>
                <c:rich>
                  <a:bodyPr/>
                  <a:lstStyle/>
                  <a:p>
                    <a:fld id="{B5BB9A0C-23C9-4450-8C2A-923B0253C2FB}" type="YVALUE">
                      <a:rPr lang="en-US" sz="1600" b="1"/>
                      <a:pPr/>
                      <a:t>[Y VALUE]</a:t>
                    </a:fld>
                    <a:endParaRPr lang="en-AU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E8A-49F1-AF96-E31BB832A41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'[1]50-59 All Cause'!$Q$4:$Q$32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'[1]50-59 All Cause'!$S$4:$S$32</c:f>
              <c:numCache>
                <c:formatCode>General</c:formatCode>
                <c:ptCount val="29"/>
                <c:pt idx="3">
                  <c:v>0.24603608529250956</c:v>
                </c:pt>
                <c:pt idx="4">
                  <c:v>0.18154463390170511</c:v>
                </c:pt>
                <c:pt idx="5">
                  <c:v>0.16875941737820191</c:v>
                </c:pt>
                <c:pt idx="6">
                  <c:v>0.15929203539823009</c:v>
                </c:pt>
                <c:pt idx="7">
                  <c:v>0.16460176991150444</c:v>
                </c:pt>
                <c:pt idx="8">
                  <c:v>0.15063829787234043</c:v>
                </c:pt>
                <c:pt idx="9">
                  <c:v>0.13443298969072165</c:v>
                </c:pt>
                <c:pt idx="10">
                  <c:v>0.14560000000000001</c:v>
                </c:pt>
                <c:pt idx="11">
                  <c:v>0.1357033639143731</c:v>
                </c:pt>
                <c:pt idx="12">
                  <c:v>0.11619283065512979</c:v>
                </c:pt>
                <c:pt idx="13">
                  <c:v>0.10571840461316674</c:v>
                </c:pt>
                <c:pt idx="14">
                  <c:v>9.6672661870503593E-2</c:v>
                </c:pt>
                <c:pt idx="15">
                  <c:v>9.0090090090090086E-2</c:v>
                </c:pt>
                <c:pt idx="16">
                  <c:v>8.5517241379310341E-2</c:v>
                </c:pt>
                <c:pt idx="17">
                  <c:v>7.990314769975787E-2</c:v>
                </c:pt>
                <c:pt idx="18">
                  <c:v>8.5662759242560865E-2</c:v>
                </c:pt>
                <c:pt idx="19">
                  <c:v>8.6501901140684415E-2</c:v>
                </c:pt>
                <c:pt idx="20">
                  <c:v>9.4883258817685043E-2</c:v>
                </c:pt>
                <c:pt idx="21">
                  <c:v>9.6908167974157827E-2</c:v>
                </c:pt>
                <c:pt idx="22">
                  <c:v>8.6289549376797697E-2</c:v>
                </c:pt>
                <c:pt idx="23">
                  <c:v>0.10485133020344288</c:v>
                </c:pt>
                <c:pt idx="24">
                  <c:v>0.10108459869848156</c:v>
                </c:pt>
                <c:pt idx="25">
                  <c:v>8.1920903954802254E-2</c:v>
                </c:pt>
                <c:pt idx="26">
                  <c:v>8.5972850678733032E-2</c:v>
                </c:pt>
                <c:pt idx="27">
                  <c:v>8.2766439909297052E-2</c:v>
                </c:pt>
                <c:pt idx="28">
                  <c:v>8.6352657004830913E-2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E8A-49F1-AF96-E31BB832A412}"/>
            </c:ext>
          </c:extLst>
        </c:ser>
        <c:ser>
          <c:idx val="8"/>
          <c:order val="4"/>
          <c:tx>
            <c:strRef>
              <c:f>'[1]50-59 All Cause'!$X$3</c:f>
              <c:strCache>
                <c:ptCount val="1"/>
                <c:pt idx="0">
                  <c:v>50-59  
THREE or More Doses Status Deaths
6 July 2022 ONS Data</c:v>
                </c:pt>
              </c:strCache>
            </c:strRef>
          </c:tx>
          <c:spPr>
            <a:ln w="25400" cap="rnd">
              <a:solidFill>
                <a:schemeClr val="accent4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'[1]50-59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'[1]50-59 All Cause'!$X$4:$X$20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5.0000000000000001E-4</c:v>
                </c:pt>
                <c:pt idx="9">
                  <c:v>2.3717328170377541E-2</c:v>
                </c:pt>
                <c:pt idx="10">
                  <c:v>0.1435546875</c:v>
                </c:pt>
                <c:pt idx="11">
                  <c:v>0.34012974976830401</c:v>
                </c:pt>
                <c:pt idx="12">
                  <c:v>0.55083857442348005</c:v>
                </c:pt>
                <c:pt idx="13">
                  <c:v>0.64858199753390877</c:v>
                </c:pt>
                <c:pt idx="14">
                  <c:v>0.69871402327005516</c:v>
                </c:pt>
                <c:pt idx="15">
                  <c:v>0.71822166562304324</c:v>
                </c:pt>
                <c:pt idx="16">
                  <c:v>0.75768156424581001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E8A-49F1-AF96-E31BB832A412}"/>
            </c:ext>
          </c:extLst>
        </c:ser>
        <c:ser>
          <c:idx val="9"/>
          <c:order val="5"/>
          <c:tx>
            <c:strRef>
              <c:f>'[1]50-59 All Cause'!$Y$3</c:f>
              <c:strCache>
                <c:ptCount val="1"/>
                <c:pt idx="0">
                  <c:v>50-59  
THREE or More Doses Status Deaths
25 August 2023 ONS Data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E8A-49F1-AF96-E31BB832A412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E8A-49F1-AF96-E31BB832A412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E8A-49F1-AF96-E31BB832A412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E8A-49F1-AF96-E31BB832A412}"/>
                </c:ext>
              </c:extLst>
            </c:dLbl>
            <c:dLbl>
              <c:idx val="20"/>
              <c:layout>
                <c:manualLayout>
                  <c:x val="-2.7088515031248192E-2"/>
                  <c:y val="-4.93166832826683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accent4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Percentage of All Cause Death for 50-59 with THREE or More Doses Vaccine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1580920376911488"/>
                      <c:h val="3.000624111269294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0-CE8A-49F1-AF96-E31BB832A412}"/>
                </c:ext>
              </c:extLst>
            </c:dLbl>
            <c:dLbl>
              <c:idx val="25"/>
              <c:layout>
                <c:manualLayout>
                  <c:x val="-1.244860053895623E-3"/>
                  <c:y val="-2.380195448612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E8A-49F1-AF96-E31BB832A41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'[1]50-59 All Cause'!$Q$7:$Q$32</c:f>
              <c:numCache>
                <c:formatCode>General</c:formatCode>
                <c:ptCount val="26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  <c:pt idx="13">
                  <c:v>44682</c:v>
                </c:pt>
                <c:pt idx="14">
                  <c:v>44713</c:v>
                </c:pt>
                <c:pt idx="15">
                  <c:v>44743</c:v>
                </c:pt>
                <c:pt idx="16">
                  <c:v>44774</c:v>
                </c:pt>
                <c:pt idx="17">
                  <c:v>44805</c:v>
                </c:pt>
                <c:pt idx="18">
                  <c:v>44835</c:v>
                </c:pt>
                <c:pt idx="19">
                  <c:v>44866</c:v>
                </c:pt>
                <c:pt idx="20">
                  <c:v>44896</c:v>
                </c:pt>
                <c:pt idx="21">
                  <c:v>44927</c:v>
                </c:pt>
                <c:pt idx="22">
                  <c:v>44958</c:v>
                </c:pt>
                <c:pt idx="23">
                  <c:v>44986</c:v>
                </c:pt>
                <c:pt idx="24">
                  <c:v>45017</c:v>
                </c:pt>
                <c:pt idx="25">
                  <c:v>45047</c:v>
                </c:pt>
              </c:numCache>
            </c:numRef>
          </c:xVal>
          <c:yVal>
            <c:numRef>
              <c:f>'[1]50-59 All Cause'!$Y$7:$Y$32</c:f>
              <c:numCache>
                <c:formatCode>General</c:formatCode>
                <c:ptCount val="26"/>
                <c:pt idx="0">
                  <c:v>2.1869874248223072E-3</c:v>
                </c:pt>
                <c:pt idx="1">
                  <c:v>2.0060180541624875E-3</c:v>
                </c:pt>
                <c:pt idx="2">
                  <c:v>2.0090406830738324E-3</c:v>
                </c:pt>
                <c:pt idx="3">
                  <c:v>1.7699115044247787E-3</c:v>
                </c:pt>
                <c:pt idx="4">
                  <c:v>1.7699115044247787E-3</c:v>
                </c:pt>
                <c:pt idx="5">
                  <c:v>1.7021276595744681E-3</c:v>
                </c:pt>
                <c:pt idx="6">
                  <c:v>2.3917525773195877E-2</c:v>
                </c:pt>
                <c:pt idx="7">
                  <c:v>0.14080000000000001</c:v>
                </c:pt>
                <c:pt idx="8">
                  <c:v>0.34633027522935778</c:v>
                </c:pt>
                <c:pt idx="9">
                  <c:v>0.55047383601153688</c:v>
                </c:pt>
                <c:pt idx="10">
                  <c:v>0.64584334454589143</c:v>
                </c:pt>
                <c:pt idx="11">
                  <c:v>0.68165467625899279</c:v>
                </c:pt>
                <c:pt idx="12">
                  <c:v>0.70791844476054999</c:v>
                </c:pt>
                <c:pt idx="13">
                  <c:v>0.7351724137931035</c:v>
                </c:pt>
                <c:pt idx="14">
                  <c:v>0.74043583535108959</c:v>
                </c:pt>
                <c:pt idx="15">
                  <c:v>0.7443642921550947</c:v>
                </c:pt>
                <c:pt idx="16">
                  <c:v>0.75427756653992395</c:v>
                </c:pt>
                <c:pt idx="17">
                  <c:v>0.73422752111276701</c:v>
                </c:pt>
                <c:pt idx="18">
                  <c:v>0.75542224273188741</c:v>
                </c:pt>
                <c:pt idx="19">
                  <c:v>0.74736337488015336</c:v>
                </c:pt>
                <c:pt idx="20">
                  <c:v>0.73669796557120504</c:v>
                </c:pt>
                <c:pt idx="21">
                  <c:v>0.73709327548806947</c:v>
                </c:pt>
                <c:pt idx="22">
                  <c:v>0.78757062146892653</c:v>
                </c:pt>
                <c:pt idx="23">
                  <c:v>0.75967823026646553</c:v>
                </c:pt>
                <c:pt idx="24">
                  <c:v>0.7726757369614512</c:v>
                </c:pt>
                <c:pt idx="25">
                  <c:v>0.77173913043478259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E8A-49F1-AF96-E31BB832A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800560"/>
        <c:axId val="2059809712"/>
        <c:extLst/>
      </c:scatterChart>
      <c:valAx>
        <c:axId val="205980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C09]dd\-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9712"/>
        <c:crosses val="autoZero"/>
        <c:crossBetween val="midCat"/>
      </c:valAx>
      <c:valAx>
        <c:axId val="20598097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0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2517864416426E-2"/>
          <c:y val="0.87243256324351304"/>
          <c:w val="0.93749141097523792"/>
          <c:h val="8.5133818639002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1" i="0" baseline="0">
                <a:solidFill>
                  <a:srgbClr val="0070C0"/>
                </a:solidFill>
                <a:effectLst/>
              </a:rPr>
              <a:t>TWO or MORE </a:t>
            </a:r>
            <a:r>
              <a:rPr lang="en-AU" sz="1800" b="1" i="0" u="none" strike="noStrike" kern="1200" spc="0" baseline="0">
                <a:solidFill>
                  <a:srgbClr val="0070C0"/>
                </a:solidFill>
                <a:effectLst/>
                <a:latin typeface="+mn-lt"/>
                <a:ea typeface="+mn-ea"/>
                <a:cs typeface="+mn-cs"/>
              </a:rPr>
              <a:t>DOSES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- England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60-69 Data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with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Samples Size of 6.7 Million 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Percentage Vaccination Rates correlation to Percentage of </a:t>
            </a:r>
            <a:r>
              <a:rPr lang="en-AU" sz="1800" b="1" i="0" baseline="0">
                <a:solidFill>
                  <a:srgbClr val="FF0000"/>
                </a:solidFill>
                <a:effectLst/>
              </a:rPr>
              <a:t>All Cause Deaths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Comparing: Unvaccinated Status with TWO or More Doses Covid-19 Vaccinated Status </a:t>
            </a:r>
            <a:endParaRPr lang="en-AU">
              <a:effectLst/>
            </a:endParaRPr>
          </a:p>
        </c:rich>
      </c:tx>
      <c:layout>
        <c:manualLayout>
          <c:xMode val="edge"/>
          <c:yMode val="edge"/>
          <c:x val="0.2264208333333332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358259903904408E-2"/>
          <c:y val="0.11498496207942867"/>
          <c:w val="0.93798365896551095"/>
          <c:h val="0.74890736335566555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'[1]60-69 All Cause'!$C$3</c:f>
              <c:strCache>
                <c:ptCount val="1"/>
                <c:pt idx="0">
                  <c:v>60-69 
Unvaccinated Rate
Week 27 Report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2.0194620731922939E-2"/>
                  <c:y val="-2.605586440716809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ED7D3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ED7D31"/>
                        </a:solidFill>
                      </a:rPr>
                      <a:t>Percentage of 60-69 Population with Unvaccinated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ED7D3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04946426305198"/>
                      <c:h val="4.690220367109790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7D65-4FD1-9DD0-2CEA92840FB4}"/>
                </c:ext>
              </c:extLst>
            </c:dLbl>
            <c:dLbl>
              <c:idx val="28"/>
              <c:layout>
                <c:manualLayout>
                  <c:x val="7.0552805900603336E-3"/>
                  <c:y val="-2.5407125603864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65-4FD1-9DD0-2CEA92840FB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'[1]60-69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'[1]60-69 All Cause'!$C$4:$C$32</c:f>
              <c:numCache>
                <c:formatCode>General</c:formatCode>
                <c:ptCount val="29"/>
                <c:pt idx="0">
                  <c:v>0.9</c:v>
                </c:pt>
                <c:pt idx="1">
                  <c:v>0.49</c:v>
                </c:pt>
                <c:pt idx="2">
                  <c:v>0.13100000000000001</c:v>
                </c:pt>
                <c:pt idx="3">
                  <c:v>0.112</c:v>
                </c:pt>
                <c:pt idx="4">
                  <c:v>0.1</c:v>
                </c:pt>
                <c:pt idx="5">
                  <c:v>9.4E-2</c:v>
                </c:pt>
                <c:pt idx="6">
                  <c:v>9.0999999999999998E-2</c:v>
                </c:pt>
                <c:pt idx="7">
                  <c:v>8.8999999999999996E-2</c:v>
                </c:pt>
                <c:pt idx="8">
                  <c:v>8.7999999999999995E-2</c:v>
                </c:pt>
                <c:pt idx="9">
                  <c:v>8.6999999999999994E-2</c:v>
                </c:pt>
                <c:pt idx="10">
                  <c:v>8.5000000000000006E-2</c:v>
                </c:pt>
                <c:pt idx="11">
                  <c:v>8.3000000000000004E-2</c:v>
                </c:pt>
                <c:pt idx="12">
                  <c:v>8.1000000000000003E-2</c:v>
                </c:pt>
                <c:pt idx="13">
                  <c:v>8.1000000000000003E-2</c:v>
                </c:pt>
                <c:pt idx="14">
                  <c:v>8.1000000000000003E-2</c:v>
                </c:pt>
                <c:pt idx="15">
                  <c:v>8.1000000000000003E-2</c:v>
                </c:pt>
                <c:pt idx="16">
                  <c:v>0.08</c:v>
                </c:pt>
                <c:pt idx="17">
                  <c:v>0.08</c:v>
                </c:pt>
                <c:pt idx="18">
                  <c:v>0.08</c:v>
                </c:pt>
                <c:pt idx="19">
                  <c:v>0.08</c:v>
                </c:pt>
                <c:pt idx="20">
                  <c:v>0.08</c:v>
                </c:pt>
                <c:pt idx="21">
                  <c:v>7.9000000000000001E-2</c:v>
                </c:pt>
                <c:pt idx="22">
                  <c:v>7.9000000000000001E-2</c:v>
                </c:pt>
                <c:pt idx="23">
                  <c:v>7.9000000000000001E-2</c:v>
                </c:pt>
                <c:pt idx="24">
                  <c:v>7.9000000000000001E-2</c:v>
                </c:pt>
                <c:pt idx="25">
                  <c:v>7.9000000000000001E-2</c:v>
                </c:pt>
                <c:pt idx="26">
                  <c:v>7.9000000000000001E-2</c:v>
                </c:pt>
                <c:pt idx="27">
                  <c:v>7.9000000000000001E-2</c:v>
                </c:pt>
                <c:pt idx="28">
                  <c:v>7.9000000000000001E-2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D65-4FD1-9DD0-2CEA92840FB4}"/>
            </c:ext>
          </c:extLst>
        </c:ser>
        <c:ser>
          <c:idx val="7"/>
          <c:order val="1"/>
          <c:tx>
            <c:strRef>
              <c:f>'[1]60-69 All Cause'!$E$3</c:f>
              <c:strCache>
                <c:ptCount val="1"/>
                <c:pt idx="0">
                  <c:v>60-69  
TWO or More Doses Rate
Week 27 Report</c:v>
                </c:pt>
              </c:strCache>
            </c:strRef>
          </c:tx>
          <c:spPr>
            <a:ln w="508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2.6828431074321802E-2"/>
                  <c:y val="2.658828502415458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chemeClr val="bg1">
                            <a:lumMod val="6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Percentage of 60-69 Population with TWO or More Doses Vaccine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chemeClr val="bg1">
                          <a:lumMod val="6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4237795067545455"/>
                      <c:h val="4.8717874672380486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7D65-4FD1-9DD0-2CEA92840FB4}"/>
                </c:ext>
              </c:extLst>
            </c:dLbl>
            <c:dLbl>
              <c:idx val="28"/>
              <c:layout>
                <c:manualLayout>
                  <c:x val="9.3181690757460234E-3"/>
                  <c:y val="2.670603864734299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>
                          <a:lumMod val="6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65-4FD1-9DD0-2CEA92840F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'[1]60-69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'[1]60-69 All Cause'!$E$4:$E$32</c:f>
              <c:numCache>
                <c:formatCode>General</c:formatCode>
                <c:ptCount val="29"/>
                <c:pt idx="0">
                  <c:v>4.0000000000000001E-3</c:v>
                </c:pt>
                <c:pt idx="1">
                  <c:v>8.0000000000000002E-3</c:v>
                </c:pt>
                <c:pt idx="2">
                  <c:v>4.2999999999999997E-2</c:v>
                </c:pt>
                <c:pt idx="3">
                  <c:v>0.193</c:v>
                </c:pt>
                <c:pt idx="4">
                  <c:v>0.73899999999999999</c:v>
                </c:pt>
                <c:pt idx="5">
                  <c:v>0.874</c:v>
                </c:pt>
                <c:pt idx="6">
                  <c:v>0.88400000000000001</c:v>
                </c:pt>
                <c:pt idx="7">
                  <c:v>0.89</c:v>
                </c:pt>
                <c:pt idx="8">
                  <c:v>0.89300000000000002</c:v>
                </c:pt>
                <c:pt idx="9">
                  <c:v>0.89600000000000002</c:v>
                </c:pt>
                <c:pt idx="10">
                  <c:v>0.89900000000000002</c:v>
                </c:pt>
                <c:pt idx="11">
                  <c:v>0.90400000000000003</c:v>
                </c:pt>
                <c:pt idx="12">
                  <c:v>0.90600000000000003</c:v>
                </c:pt>
                <c:pt idx="13">
                  <c:v>0.90700000000000003</c:v>
                </c:pt>
                <c:pt idx="14">
                  <c:v>0.90800000000000003</c:v>
                </c:pt>
                <c:pt idx="15">
                  <c:v>0.90800000000000003</c:v>
                </c:pt>
                <c:pt idx="16">
                  <c:v>0.90800000000000003</c:v>
                </c:pt>
                <c:pt idx="17">
                  <c:v>0.90900000000000003</c:v>
                </c:pt>
                <c:pt idx="18">
                  <c:v>0.90900000000000003</c:v>
                </c:pt>
                <c:pt idx="19">
                  <c:v>0.90900000000000003</c:v>
                </c:pt>
                <c:pt idx="20">
                  <c:v>0.90900000000000003</c:v>
                </c:pt>
                <c:pt idx="21">
                  <c:v>0.90900000000000003</c:v>
                </c:pt>
                <c:pt idx="22">
                  <c:v>0.91</c:v>
                </c:pt>
                <c:pt idx="23">
                  <c:v>0.91</c:v>
                </c:pt>
                <c:pt idx="24">
                  <c:v>0.91</c:v>
                </c:pt>
                <c:pt idx="25">
                  <c:v>0.91</c:v>
                </c:pt>
                <c:pt idx="26">
                  <c:v>0.91</c:v>
                </c:pt>
                <c:pt idx="27">
                  <c:v>0.91</c:v>
                </c:pt>
                <c:pt idx="28">
                  <c:v>0.91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D65-4FD1-9DD0-2CEA92840FB4}"/>
            </c:ext>
          </c:extLst>
        </c:ser>
        <c:ser>
          <c:idx val="3"/>
          <c:order val="2"/>
          <c:tx>
            <c:strRef>
              <c:f>'[1]60-69 All Cause'!$R$3</c:f>
              <c:strCache>
                <c:ptCount val="1"/>
                <c:pt idx="0">
                  <c:v>60-69  
Unvaccinated Status Deaths
6 July 2022 ONS DATA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'[1]60-69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'[1]60-69 All Cause'!$R$4:$R$20</c:f>
              <c:numCache>
                <c:formatCode>General</c:formatCode>
                <c:ptCount val="17"/>
                <c:pt idx="0">
                  <c:v>0.96812808618883739</c:v>
                </c:pt>
                <c:pt idx="1">
                  <c:v>0.76274713839750263</c:v>
                </c:pt>
                <c:pt idx="2">
                  <c:v>0.3904833836858006</c:v>
                </c:pt>
                <c:pt idx="3">
                  <c:v>0.20366768546818562</c:v>
                </c:pt>
                <c:pt idx="4">
                  <c:v>0.13769315673289184</c:v>
                </c:pt>
                <c:pt idx="5">
                  <c:v>0.10609480812641084</c:v>
                </c:pt>
                <c:pt idx="6">
                  <c:v>0.10408266129032258</c:v>
                </c:pt>
                <c:pt idx="7">
                  <c:v>9.8862199747155502E-2</c:v>
                </c:pt>
                <c:pt idx="8">
                  <c:v>0.10193106819848448</c:v>
                </c:pt>
                <c:pt idx="9">
                  <c:v>9.0108871901783641E-2</c:v>
                </c:pt>
                <c:pt idx="10">
                  <c:v>9.2142188961646401E-2</c:v>
                </c:pt>
                <c:pt idx="11">
                  <c:v>8.3534842822598376E-2</c:v>
                </c:pt>
                <c:pt idx="12">
                  <c:v>8.4190832553788592E-2</c:v>
                </c:pt>
                <c:pt idx="13">
                  <c:v>7.4179743223965769E-2</c:v>
                </c:pt>
                <c:pt idx="14">
                  <c:v>6.0962566844919783E-2</c:v>
                </c:pt>
                <c:pt idx="15">
                  <c:v>5.9447390454926037E-2</c:v>
                </c:pt>
                <c:pt idx="16">
                  <c:v>5.4893350062735255E-2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D65-4FD1-9DD0-2CEA92840FB4}"/>
            </c:ext>
          </c:extLst>
        </c:ser>
        <c:ser>
          <c:idx val="5"/>
          <c:order val="3"/>
          <c:tx>
            <c:strRef>
              <c:f>'[1]60-69 All Cause'!$S$3</c:f>
              <c:strCache>
                <c:ptCount val="1"/>
                <c:pt idx="0">
                  <c:v>60-69 
Unvaccinated Status Deaths 
25 August 2023 ONS Data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65-4FD1-9DD0-2CEA92840FB4}"/>
                </c:ext>
              </c:extLst>
            </c:dLbl>
            <c:dLbl>
              <c:idx val="19"/>
              <c:layout>
                <c:manualLayout>
                  <c:x val="-4.7400495400559357E-2"/>
                  <c:y val="2.508082196161690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6"/>
                        </a:solidFill>
                      </a:rPr>
                      <a:t>Percentage of All Cause Deaths for 60-69 with Unvaccinated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2017056346056347"/>
                      <c:h val="4.684284812153675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7D65-4FD1-9DD0-2CEA92840FB4}"/>
                </c:ext>
              </c:extLst>
            </c:dLbl>
            <c:dLbl>
              <c:idx val="28"/>
              <c:layout>
                <c:manualLayout>
                  <c:x val="3.3908488158274569E-3"/>
                  <c:y val="1.8542035295796573E-2"/>
                </c:manualLayout>
              </c:layout>
              <c:tx>
                <c:rich>
                  <a:bodyPr/>
                  <a:lstStyle/>
                  <a:p>
                    <a:fld id="{B5BB9A0C-23C9-4450-8C2A-923B0253C2FB}" type="YVALUE">
                      <a:rPr lang="en-US" sz="1600" b="1"/>
                      <a:pPr/>
                      <a:t>[Y VALUE]</a:t>
                    </a:fld>
                    <a:endParaRPr lang="en-AU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D65-4FD1-9DD0-2CEA92840FB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'[1]60-69 All Cause'!$Q$4:$Q$32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'[1]60-69 All Cause'!$S$4:$S$32</c:f>
              <c:numCache>
                <c:formatCode>General</c:formatCode>
                <c:ptCount val="29"/>
                <c:pt idx="3">
                  <c:v>0.18157033805888767</c:v>
                </c:pt>
                <c:pt idx="4">
                  <c:v>0.13399440630561912</c:v>
                </c:pt>
                <c:pt idx="5">
                  <c:v>9.5890410958904104E-2</c:v>
                </c:pt>
                <c:pt idx="6">
                  <c:v>0.1012396694214876</c:v>
                </c:pt>
                <c:pt idx="7">
                  <c:v>9.6900114810562571E-2</c:v>
                </c:pt>
                <c:pt idx="8">
                  <c:v>9.5195729537366547E-2</c:v>
                </c:pt>
                <c:pt idx="9">
                  <c:v>8.8929965085233112E-2</c:v>
                </c:pt>
                <c:pt idx="10">
                  <c:v>9.1845140032948927E-2</c:v>
                </c:pt>
                <c:pt idx="11">
                  <c:v>9.4372461806227034E-2</c:v>
                </c:pt>
                <c:pt idx="12">
                  <c:v>8.7329116506835336E-2</c:v>
                </c:pt>
                <c:pt idx="13">
                  <c:v>7.1235568656349793E-2</c:v>
                </c:pt>
                <c:pt idx="14">
                  <c:v>6.7005749668288372E-2</c:v>
                </c:pt>
                <c:pt idx="15">
                  <c:v>5.7745187901008251E-2</c:v>
                </c:pt>
                <c:pt idx="16">
                  <c:v>5.6251423365975863E-2</c:v>
                </c:pt>
                <c:pt idx="17">
                  <c:v>5.6916426512968299E-2</c:v>
                </c:pt>
                <c:pt idx="18">
                  <c:v>6.5834279228149828E-2</c:v>
                </c:pt>
                <c:pt idx="19">
                  <c:v>5.7602611940298511E-2</c:v>
                </c:pt>
                <c:pt idx="20">
                  <c:v>5.207041904289611E-2</c:v>
                </c:pt>
                <c:pt idx="21">
                  <c:v>5.4300608166811468E-2</c:v>
                </c:pt>
                <c:pt idx="22">
                  <c:v>5.7332115121059846E-2</c:v>
                </c:pt>
                <c:pt idx="23">
                  <c:v>5.8505064617534054E-2</c:v>
                </c:pt>
                <c:pt idx="24">
                  <c:v>5.7753796962430055E-2</c:v>
                </c:pt>
                <c:pt idx="25">
                  <c:v>5.9658407505412556E-2</c:v>
                </c:pt>
                <c:pt idx="26">
                  <c:v>5.522993688007214E-2</c:v>
                </c:pt>
                <c:pt idx="27">
                  <c:v>5.9499999999999997E-2</c:v>
                </c:pt>
                <c:pt idx="28">
                  <c:v>4.939884997386304E-2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D65-4FD1-9DD0-2CEA92840FB4}"/>
            </c:ext>
          </c:extLst>
        </c:ser>
        <c:ser>
          <c:idx val="8"/>
          <c:order val="4"/>
          <c:tx>
            <c:strRef>
              <c:f>'[1]60-69 All Cause'!$V$3</c:f>
              <c:strCache>
                <c:ptCount val="1"/>
                <c:pt idx="0">
                  <c:v>60-69  
TWO or More Doses Status Deaths
6 July 2022 ONS Data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'[1]60-69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'[1]60-69 All Cause'!$V$4:$V$20</c:f>
              <c:numCache>
                <c:formatCode>General</c:formatCode>
                <c:ptCount val="17"/>
                <c:pt idx="0">
                  <c:v>5.9853359269789017E-4</c:v>
                </c:pt>
                <c:pt idx="1">
                  <c:v>1.2486992715920915E-3</c:v>
                </c:pt>
                <c:pt idx="2">
                  <c:v>9.31520644511581E-3</c:v>
                </c:pt>
                <c:pt idx="3">
                  <c:v>0.10530702973048069</c:v>
                </c:pt>
                <c:pt idx="4">
                  <c:v>0.44701986754966888</c:v>
                </c:pt>
                <c:pt idx="5">
                  <c:v>0.70372460496613998</c:v>
                </c:pt>
                <c:pt idx="6">
                  <c:v>0.79460685483870963</c:v>
                </c:pt>
                <c:pt idx="7">
                  <c:v>0.83362831858407083</c:v>
                </c:pt>
                <c:pt idx="8">
                  <c:v>0.84771449523343922</c:v>
                </c:pt>
                <c:pt idx="9">
                  <c:v>0.86958536020384525</c:v>
                </c:pt>
                <c:pt idx="10">
                  <c:v>0.87137511693171188</c:v>
                </c:pt>
                <c:pt idx="11">
                  <c:v>0.88612881952077382</c:v>
                </c:pt>
                <c:pt idx="12">
                  <c:v>0.88914873713751175</c:v>
                </c:pt>
                <c:pt idx="13">
                  <c:v>0.90699001426533521</c:v>
                </c:pt>
                <c:pt idx="14">
                  <c:v>0.92192513368983953</c:v>
                </c:pt>
                <c:pt idx="15">
                  <c:v>0.92269048283561261</c:v>
                </c:pt>
                <c:pt idx="16">
                  <c:v>0.92848180677540781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D65-4FD1-9DD0-2CEA92840FB4}"/>
            </c:ext>
          </c:extLst>
        </c:ser>
        <c:ser>
          <c:idx val="9"/>
          <c:order val="5"/>
          <c:tx>
            <c:strRef>
              <c:f>'[1]60-69 All Cause'!$W$3</c:f>
              <c:strCache>
                <c:ptCount val="1"/>
                <c:pt idx="0">
                  <c:v>60-69  
TWO or More Doses Status Deaths
25 August 2023 ONS Data</c:v>
                </c:pt>
              </c:strCache>
            </c:strRef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16"/>
              <c:layout>
                <c:manualLayout>
                  <c:x val="-3.4750703386384786E-2"/>
                  <c:y val="-3.703556309506705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0070C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0070C0"/>
                        </a:solidFill>
                      </a:rPr>
                      <a:t>Percentage of All Cause Deaths for 60-69 with TWO or More Doses Vaccine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1073876516296979"/>
                      <c:h val="4.7125301366992556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C-7D65-4FD1-9DD0-2CEA92840FB4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3.5496510115009421E-2"/>
                      <c:h val="3.71748804436389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D65-4FD1-9DD0-2CEA92840FB4}"/>
                </c:ext>
              </c:extLst>
            </c:dLbl>
            <c:dLbl>
              <c:idx val="25"/>
              <c:layout>
                <c:manualLayout>
                  <c:x val="8.9652788856483499E-3"/>
                  <c:y val="-3.093644646848720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5512077499048181E-2"/>
                      <c:h val="3.54241993070711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7D65-4FD1-9DD0-2CEA92840FB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'[1]60-69 All Cause'!$Q$7:$Q$32</c:f>
              <c:numCache>
                <c:formatCode>General</c:formatCode>
                <c:ptCount val="26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  <c:pt idx="13">
                  <c:v>44682</c:v>
                </c:pt>
                <c:pt idx="14">
                  <c:v>44713</c:v>
                </c:pt>
                <c:pt idx="15">
                  <c:v>44743</c:v>
                </c:pt>
                <c:pt idx="16">
                  <c:v>44774</c:v>
                </c:pt>
                <c:pt idx="17">
                  <c:v>44805</c:v>
                </c:pt>
                <c:pt idx="18">
                  <c:v>44835</c:v>
                </c:pt>
                <c:pt idx="19">
                  <c:v>44866</c:v>
                </c:pt>
                <c:pt idx="20">
                  <c:v>44896</c:v>
                </c:pt>
                <c:pt idx="21">
                  <c:v>44927</c:v>
                </c:pt>
                <c:pt idx="22">
                  <c:v>44958</c:v>
                </c:pt>
                <c:pt idx="23">
                  <c:v>44986</c:v>
                </c:pt>
                <c:pt idx="24">
                  <c:v>45017</c:v>
                </c:pt>
                <c:pt idx="25">
                  <c:v>45047</c:v>
                </c:pt>
              </c:numCache>
            </c:numRef>
          </c:xVal>
          <c:yVal>
            <c:numRef>
              <c:f>'[1]60-69 All Cause'!$W$7:$W$32</c:f>
              <c:numCache>
                <c:formatCode>General</c:formatCode>
                <c:ptCount val="26"/>
                <c:pt idx="0">
                  <c:v>0.11095965103598691</c:v>
                </c:pt>
                <c:pt idx="1">
                  <c:v>0.44800406814136789</c:v>
                </c:pt>
                <c:pt idx="2">
                  <c:v>0.70974411992762987</c:v>
                </c:pt>
                <c:pt idx="3">
                  <c:v>0.79775022956841135</c:v>
                </c:pt>
                <c:pt idx="4">
                  <c:v>0.83995407577497128</c:v>
                </c:pt>
                <c:pt idx="5">
                  <c:v>0.85720640569395012</c:v>
                </c:pt>
                <c:pt idx="6">
                  <c:v>0.87533374409529674</c:v>
                </c:pt>
                <c:pt idx="7">
                  <c:v>0.87314662273476107</c:v>
                </c:pt>
                <c:pt idx="8">
                  <c:v>0.87507251982208467</c:v>
                </c:pt>
                <c:pt idx="9">
                  <c:v>0.88818608447255665</c:v>
                </c:pt>
                <c:pt idx="10">
                  <c:v>0.90911323999017446</c:v>
                </c:pt>
                <c:pt idx="11">
                  <c:v>0.91906236178681999</c:v>
                </c:pt>
                <c:pt idx="12">
                  <c:v>0.92323556370302473</c:v>
                </c:pt>
                <c:pt idx="13">
                  <c:v>0.92575723069915739</c:v>
                </c:pt>
                <c:pt idx="14">
                  <c:v>0.92771373679154656</c:v>
                </c:pt>
                <c:pt idx="15">
                  <c:v>0.91804767309875146</c:v>
                </c:pt>
                <c:pt idx="16">
                  <c:v>0.92747201492537312</c:v>
                </c:pt>
                <c:pt idx="17">
                  <c:v>0.93627572526655101</c:v>
                </c:pt>
                <c:pt idx="18">
                  <c:v>0.93071242397914855</c:v>
                </c:pt>
                <c:pt idx="19">
                  <c:v>0.92690726359068065</c:v>
                </c:pt>
                <c:pt idx="20">
                  <c:v>0.92560251484456868</c:v>
                </c:pt>
                <c:pt idx="21">
                  <c:v>0.92725819344524385</c:v>
                </c:pt>
                <c:pt idx="22">
                  <c:v>0.92735145537647345</c:v>
                </c:pt>
                <c:pt idx="23">
                  <c:v>0.92696122633002709</c:v>
                </c:pt>
                <c:pt idx="24">
                  <c:v>0.92649999999999999</c:v>
                </c:pt>
                <c:pt idx="25">
                  <c:v>0.93805541035023521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D65-4FD1-9DD0-2CEA92840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800560"/>
        <c:axId val="2059809712"/>
        <c:extLst/>
      </c:scatterChart>
      <c:valAx>
        <c:axId val="205980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C09]dd\-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9712"/>
        <c:crosses val="autoZero"/>
        <c:crossBetween val="midCat"/>
      </c:valAx>
      <c:valAx>
        <c:axId val="20598097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0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492603577371477E-2"/>
          <c:y val="0.9139856479861691"/>
          <c:w val="0.8999999818781016"/>
          <c:h val="8.6014352013830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1" i="0" baseline="0">
                <a:solidFill>
                  <a:srgbClr val="EC44D8"/>
                </a:solidFill>
                <a:effectLst/>
              </a:rPr>
              <a:t>ONE or MORE </a:t>
            </a:r>
            <a:r>
              <a:rPr lang="en-AU" sz="1800" b="1" i="0" u="none" strike="noStrike" kern="1200" spc="0" baseline="0">
                <a:solidFill>
                  <a:srgbClr val="EC44D8"/>
                </a:solidFill>
                <a:effectLst/>
                <a:latin typeface="+mn-lt"/>
                <a:ea typeface="+mn-ea"/>
                <a:cs typeface="+mn-cs"/>
              </a:rPr>
              <a:t>DOSES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- England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60-69 Data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with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Sample Size of 6.7 Million 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Percentage Vaccination Rates correlation to Percentage of </a:t>
            </a:r>
            <a:r>
              <a:rPr lang="en-AU" sz="1800" b="1" i="0" baseline="0">
                <a:solidFill>
                  <a:srgbClr val="FF0000"/>
                </a:solidFill>
                <a:effectLst/>
              </a:rPr>
              <a:t>All Cause Deaths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Comparing: Unvaccinated Status with ONE or More Doses Covid-19 Vaccinated Status </a:t>
            </a:r>
            <a:endParaRPr lang="en-AU">
              <a:effectLst/>
            </a:endParaRP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5272825482433628E-2"/>
          <c:y val="0.14316799655566942"/>
          <c:w val="0.93801084498969078"/>
          <c:h val="0.72159978558851223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'[1]60-69 All Cause'!$C$3</c:f>
              <c:strCache>
                <c:ptCount val="1"/>
                <c:pt idx="0">
                  <c:v>60-69 
Unvaccinated Rate
Week 27 Report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4.2214152193699769E-2"/>
                  <c:y val="-1.600497067377344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ED7D3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ED7D31"/>
                        </a:solidFill>
                      </a:rPr>
                      <a:t>Percentage of 60-69 Population with Unvaccinated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ED7D3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77307007904953"/>
                      <c:h val="4.238576693394913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D7FD-49FA-9D6B-690A1B65CF52}"/>
                </c:ext>
              </c:extLst>
            </c:dLbl>
            <c:dLbl>
              <c:idx val="28"/>
              <c:layout>
                <c:manualLayout>
                  <c:x val="4.144761877495305E-3"/>
                  <c:y val="-1.454774511580711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FD-49FA-9D6B-690A1B65CF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'[1]60-69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'[1]60-69 All Cause'!$C$4:$C$32</c:f>
              <c:numCache>
                <c:formatCode>General</c:formatCode>
                <c:ptCount val="29"/>
                <c:pt idx="0">
                  <c:v>0.9</c:v>
                </c:pt>
                <c:pt idx="1">
                  <c:v>0.49</c:v>
                </c:pt>
                <c:pt idx="2">
                  <c:v>0.13100000000000001</c:v>
                </c:pt>
                <c:pt idx="3">
                  <c:v>0.112</c:v>
                </c:pt>
                <c:pt idx="4">
                  <c:v>0.1</c:v>
                </c:pt>
                <c:pt idx="5">
                  <c:v>9.4E-2</c:v>
                </c:pt>
                <c:pt idx="6">
                  <c:v>9.0999999999999998E-2</c:v>
                </c:pt>
                <c:pt idx="7">
                  <c:v>8.8999999999999996E-2</c:v>
                </c:pt>
                <c:pt idx="8">
                  <c:v>8.7999999999999995E-2</c:v>
                </c:pt>
                <c:pt idx="9">
                  <c:v>8.6999999999999994E-2</c:v>
                </c:pt>
                <c:pt idx="10">
                  <c:v>8.5000000000000006E-2</c:v>
                </c:pt>
                <c:pt idx="11">
                  <c:v>8.3000000000000004E-2</c:v>
                </c:pt>
                <c:pt idx="12">
                  <c:v>8.1000000000000003E-2</c:v>
                </c:pt>
                <c:pt idx="13">
                  <c:v>8.1000000000000003E-2</c:v>
                </c:pt>
                <c:pt idx="14">
                  <c:v>8.1000000000000003E-2</c:v>
                </c:pt>
                <c:pt idx="15">
                  <c:v>8.1000000000000003E-2</c:v>
                </c:pt>
                <c:pt idx="16">
                  <c:v>0.08</c:v>
                </c:pt>
                <c:pt idx="17">
                  <c:v>0.08</c:v>
                </c:pt>
                <c:pt idx="18">
                  <c:v>0.08</c:v>
                </c:pt>
                <c:pt idx="19">
                  <c:v>0.08</c:v>
                </c:pt>
                <c:pt idx="20">
                  <c:v>0.08</c:v>
                </c:pt>
                <c:pt idx="21">
                  <c:v>7.9000000000000001E-2</c:v>
                </c:pt>
                <c:pt idx="22">
                  <c:v>7.9000000000000001E-2</c:v>
                </c:pt>
                <c:pt idx="23">
                  <c:v>7.9000000000000001E-2</c:v>
                </c:pt>
                <c:pt idx="24">
                  <c:v>7.9000000000000001E-2</c:v>
                </c:pt>
                <c:pt idx="25">
                  <c:v>7.9000000000000001E-2</c:v>
                </c:pt>
                <c:pt idx="26">
                  <c:v>7.9000000000000001E-2</c:v>
                </c:pt>
                <c:pt idx="27">
                  <c:v>7.9000000000000001E-2</c:v>
                </c:pt>
                <c:pt idx="28">
                  <c:v>7.9000000000000001E-2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7FD-49FA-9D6B-690A1B65CF52}"/>
            </c:ext>
          </c:extLst>
        </c:ser>
        <c:ser>
          <c:idx val="2"/>
          <c:order val="1"/>
          <c:tx>
            <c:strRef>
              <c:f>'[1]60-69 All Cause'!$D$3</c:f>
              <c:strCache>
                <c:ptCount val="1"/>
                <c:pt idx="0">
                  <c:v>60-69  
ONE or More Doses Rate
Week 27 Report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7.3731933750930331E-2"/>
                  <c:y val="4.066479494156904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3"/>
                        </a:solidFill>
                      </a:rPr>
                      <a:t>Percentage of 60-69 Population with ONE or More Doses Vaccine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1475474094534809"/>
                      <c:h val="4.07548888158061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D7FD-49FA-9D6B-690A1B65CF52}"/>
                </c:ext>
              </c:extLst>
            </c:dLbl>
            <c:dLbl>
              <c:idx val="28"/>
              <c:layout>
                <c:manualLayout>
                  <c:x val="-5.1323028456758905E-3"/>
                  <c:y val="4.127433071587759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FD-49FA-9D6B-690A1B65CF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'[1]60-69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'[1]60-69 All Cause'!$D$4:$D$32</c:f>
              <c:numCache>
                <c:formatCode>General</c:formatCode>
                <c:ptCount val="29"/>
                <c:pt idx="0">
                  <c:v>9.9999999999999978E-2</c:v>
                </c:pt>
                <c:pt idx="1">
                  <c:v>0.51</c:v>
                </c:pt>
                <c:pt idx="2">
                  <c:v>0.86899999999999999</c:v>
                </c:pt>
                <c:pt idx="3">
                  <c:v>0.88800000000000001</c:v>
                </c:pt>
                <c:pt idx="4">
                  <c:v>0.9</c:v>
                </c:pt>
                <c:pt idx="5">
                  <c:v>0.90600000000000003</c:v>
                </c:pt>
                <c:pt idx="6">
                  <c:v>0.90900000000000003</c:v>
                </c:pt>
                <c:pt idx="7">
                  <c:v>0.91100000000000003</c:v>
                </c:pt>
                <c:pt idx="8">
                  <c:v>0.91200000000000003</c:v>
                </c:pt>
                <c:pt idx="9">
                  <c:v>0.91300000000000003</c:v>
                </c:pt>
                <c:pt idx="10">
                  <c:v>0.91500000000000004</c:v>
                </c:pt>
                <c:pt idx="11">
                  <c:v>0.91700000000000004</c:v>
                </c:pt>
                <c:pt idx="12">
                  <c:v>0.91900000000000004</c:v>
                </c:pt>
                <c:pt idx="13">
                  <c:v>0.91900000000000004</c:v>
                </c:pt>
                <c:pt idx="14">
                  <c:v>0.91900000000000004</c:v>
                </c:pt>
                <c:pt idx="15">
                  <c:v>0.91900000000000004</c:v>
                </c:pt>
                <c:pt idx="16">
                  <c:v>0.92</c:v>
                </c:pt>
                <c:pt idx="17">
                  <c:v>0.92</c:v>
                </c:pt>
                <c:pt idx="18">
                  <c:v>0.92</c:v>
                </c:pt>
                <c:pt idx="19">
                  <c:v>0.92</c:v>
                </c:pt>
                <c:pt idx="20">
                  <c:v>0.92</c:v>
                </c:pt>
                <c:pt idx="21">
                  <c:v>0.92100000000000004</c:v>
                </c:pt>
                <c:pt idx="22">
                  <c:v>0.92100000000000004</c:v>
                </c:pt>
                <c:pt idx="23">
                  <c:v>0.92100000000000004</c:v>
                </c:pt>
                <c:pt idx="24">
                  <c:v>0.92100000000000004</c:v>
                </c:pt>
                <c:pt idx="25">
                  <c:v>0.92100000000000004</c:v>
                </c:pt>
                <c:pt idx="26">
                  <c:v>0.92100000000000004</c:v>
                </c:pt>
                <c:pt idx="27">
                  <c:v>0.92100000000000004</c:v>
                </c:pt>
                <c:pt idx="28">
                  <c:v>0.92100000000000004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7FD-49FA-9D6B-690A1B65CF52}"/>
            </c:ext>
          </c:extLst>
        </c:ser>
        <c:ser>
          <c:idx val="3"/>
          <c:order val="2"/>
          <c:tx>
            <c:strRef>
              <c:f>'[1]60-69 All Cause'!$R$3</c:f>
              <c:strCache>
                <c:ptCount val="1"/>
                <c:pt idx="0">
                  <c:v>60-69  
Unvaccinated Status Deaths
6 July 2022 ONS DATA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'[1]60-69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'[1]60-69 All Cause'!$R$4:$R$20</c:f>
              <c:numCache>
                <c:formatCode>General</c:formatCode>
                <c:ptCount val="17"/>
                <c:pt idx="0">
                  <c:v>0.96812808618883739</c:v>
                </c:pt>
                <c:pt idx="1">
                  <c:v>0.76274713839750263</c:v>
                </c:pt>
                <c:pt idx="2">
                  <c:v>0.3904833836858006</c:v>
                </c:pt>
                <c:pt idx="3">
                  <c:v>0.20366768546818562</c:v>
                </c:pt>
                <c:pt idx="4">
                  <c:v>0.13769315673289184</c:v>
                </c:pt>
                <c:pt idx="5">
                  <c:v>0.10609480812641084</c:v>
                </c:pt>
                <c:pt idx="6">
                  <c:v>0.10408266129032258</c:v>
                </c:pt>
                <c:pt idx="7">
                  <c:v>9.8862199747155502E-2</c:v>
                </c:pt>
                <c:pt idx="8">
                  <c:v>0.10193106819848448</c:v>
                </c:pt>
                <c:pt idx="9">
                  <c:v>9.0108871901783641E-2</c:v>
                </c:pt>
                <c:pt idx="10">
                  <c:v>9.2142188961646401E-2</c:v>
                </c:pt>
                <c:pt idx="11">
                  <c:v>8.3534842822598376E-2</c:v>
                </c:pt>
                <c:pt idx="12">
                  <c:v>8.4190832553788592E-2</c:v>
                </c:pt>
                <c:pt idx="13">
                  <c:v>7.4179743223965769E-2</c:v>
                </c:pt>
                <c:pt idx="14">
                  <c:v>6.0962566844919783E-2</c:v>
                </c:pt>
                <c:pt idx="15">
                  <c:v>5.9447390454926037E-2</c:v>
                </c:pt>
                <c:pt idx="16">
                  <c:v>5.4893350062735255E-2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7FD-49FA-9D6B-690A1B65CF52}"/>
            </c:ext>
          </c:extLst>
        </c:ser>
        <c:ser>
          <c:idx val="5"/>
          <c:order val="3"/>
          <c:tx>
            <c:strRef>
              <c:f>'[1]60-69 All Cause'!$S$3</c:f>
              <c:strCache>
                <c:ptCount val="1"/>
                <c:pt idx="0">
                  <c:v>60-69 
Unvaccinated Status Deaths 
25 August 2023 ONS Data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1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3.3474816108593354E-2"/>
                      <c:h val="5.90812954616075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7FD-49FA-9D6B-690A1B65CF52}"/>
                </c:ext>
              </c:extLst>
            </c:dLbl>
            <c:dLbl>
              <c:idx val="19"/>
              <c:layout>
                <c:manualLayout>
                  <c:x val="-5.6673971573476929E-2"/>
                  <c:y val="1.957780024820506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6"/>
                        </a:solidFill>
                      </a:rPr>
                      <a:t>Percentage of All Cause Deaths for 60-69 with Unvaccinated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221460290359922"/>
                      <c:h val="3.931541543180382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D7FD-49FA-9D6B-690A1B65CF52}"/>
                </c:ext>
              </c:extLst>
            </c:dLbl>
            <c:dLbl>
              <c:idx val="28"/>
              <c:layout>
                <c:manualLayout>
                  <c:x val="-3.3905310694472483E-3"/>
                  <c:y val="1.8542035295796573E-2"/>
                </c:manualLayout>
              </c:layout>
              <c:tx>
                <c:rich>
                  <a:bodyPr/>
                  <a:lstStyle/>
                  <a:p>
                    <a:fld id="{B5BB9A0C-23C9-4450-8C2A-923B0253C2FB}" type="YVALUE">
                      <a:rPr lang="en-US" sz="1600" b="1"/>
                      <a:pPr/>
                      <a:t>[Y VALUE]</a:t>
                    </a:fld>
                    <a:endParaRPr lang="en-AU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D7FD-49FA-9D6B-690A1B65CF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'[1]60-69 All Cause'!$Q$4:$Q$32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'[1]60-69 All Cause'!$S$4:$S$32</c:f>
              <c:numCache>
                <c:formatCode>General</c:formatCode>
                <c:ptCount val="29"/>
                <c:pt idx="3">
                  <c:v>0.18157033805888767</c:v>
                </c:pt>
                <c:pt idx="4">
                  <c:v>0.13399440630561912</c:v>
                </c:pt>
                <c:pt idx="5">
                  <c:v>9.5890410958904104E-2</c:v>
                </c:pt>
                <c:pt idx="6">
                  <c:v>0.1012396694214876</c:v>
                </c:pt>
                <c:pt idx="7">
                  <c:v>9.6900114810562571E-2</c:v>
                </c:pt>
                <c:pt idx="8">
                  <c:v>9.5195729537366547E-2</c:v>
                </c:pt>
                <c:pt idx="9">
                  <c:v>8.8929965085233112E-2</c:v>
                </c:pt>
                <c:pt idx="10">
                  <c:v>9.1845140032948927E-2</c:v>
                </c:pt>
                <c:pt idx="11">
                  <c:v>9.4372461806227034E-2</c:v>
                </c:pt>
                <c:pt idx="12">
                  <c:v>8.7329116506835336E-2</c:v>
                </c:pt>
                <c:pt idx="13">
                  <c:v>7.1235568656349793E-2</c:v>
                </c:pt>
                <c:pt idx="14">
                  <c:v>6.7005749668288372E-2</c:v>
                </c:pt>
                <c:pt idx="15">
                  <c:v>5.7745187901008251E-2</c:v>
                </c:pt>
                <c:pt idx="16">
                  <c:v>5.6251423365975863E-2</c:v>
                </c:pt>
                <c:pt idx="17">
                  <c:v>5.6916426512968299E-2</c:v>
                </c:pt>
                <c:pt idx="18">
                  <c:v>6.5834279228149828E-2</c:v>
                </c:pt>
                <c:pt idx="19">
                  <c:v>5.7602611940298511E-2</c:v>
                </c:pt>
                <c:pt idx="20">
                  <c:v>5.207041904289611E-2</c:v>
                </c:pt>
                <c:pt idx="21">
                  <c:v>5.4300608166811468E-2</c:v>
                </c:pt>
                <c:pt idx="22">
                  <c:v>5.7332115121059846E-2</c:v>
                </c:pt>
                <c:pt idx="23">
                  <c:v>5.8505064617534054E-2</c:v>
                </c:pt>
                <c:pt idx="24">
                  <c:v>5.7753796962430055E-2</c:v>
                </c:pt>
                <c:pt idx="25">
                  <c:v>5.9658407505412556E-2</c:v>
                </c:pt>
                <c:pt idx="26">
                  <c:v>5.522993688007214E-2</c:v>
                </c:pt>
                <c:pt idx="27">
                  <c:v>5.9499999999999997E-2</c:v>
                </c:pt>
                <c:pt idx="28">
                  <c:v>4.939884997386304E-2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7FD-49FA-9D6B-690A1B65CF52}"/>
            </c:ext>
          </c:extLst>
        </c:ser>
        <c:ser>
          <c:idx val="6"/>
          <c:order val="4"/>
          <c:tx>
            <c:strRef>
              <c:f>'[1]60-69 All Cause'!$T$3</c:f>
              <c:strCache>
                <c:ptCount val="1"/>
                <c:pt idx="0">
                  <c:v>60-69  
ONE or More Doses Status Deaths
6 July 2022 ONS Data</c:v>
                </c:pt>
              </c:strCache>
            </c:strRef>
          </c:tx>
          <c:spPr>
            <a:ln w="25400" cap="rnd">
              <a:solidFill>
                <a:srgbClr val="EC44D8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'[1]60-69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'[1]60-69 All Cause'!$T$4:$T$20</c:f>
              <c:numCache>
                <c:formatCode>General</c:formatCode>
                <c:ptCount val="17"/>
                <c:pt idx="0">
                  <c:v>3.1871913811162653E-2</c:v>
                </c:pt>
                <c:pt idx="1">
                  <c:v>0.23725286160249739</c:v>
                </c:pt>
                <c:pt idx="2">
                  <c:v>0.6095166163141994</c:v>
                </c:pt>
                <c:pt idx="3">
                  <c:v>0.79633231453181441</c:v>
                </c:pt>
                <c:pt idx="4">
                  <c:v>0.86230684326710816</c:v>
                </c:pt>
                <c:pt idx="5">
                  <c:v>0.89390519187358919</c:v>
                </c:pt>
                <c:pt idx="6">
                  <c:v>0.89591733870967738</c:v>
                </c:pt>
                <c:pt idx="7">
                  <c:v>0.90113780025284451</c:v>
                </c:pt>
                <c:pt idx="8">
                  <c:v>0.89806893180151548</c:v>
                </c:pt>
                <c:pt idx="9">
                  <c:v>0.90989112809821637</c:v>
                </c:pt>
                <c:pt idx="10">
                  <c:v>0.90785781103835361</c:v>
                </c:pt>
                <c:pt idx="11">
                  <c:v>0.91646515717740162</c:v>
                </c:pt>
                <c:pt idx="12">
                  <c:v>0.91580916744621144</c:v>
                </c:pt>
                <c:pt idx="13">
                  <c:v>0.92582025677603419</c:v>
                </c:pt>
                <c:pt idx="14">
                  <c:v>0.93903743315508026</c:v>
                </c:pt>
                <c:pt idx="15">
                  <c:v>0.94055260954507391</c:v>
                </c:pt>
                <c:pt idx="16">
                  <c:v>0.94510664993726479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7FD-49FA-9D6B-690A1B65CF52}"/>
            </c:ext>
          </c:extLst>
        </c:ser>
        <c:ser>
          <c:idx val="4"/>
          <c:order val="5"/>
          <c:tx>
            <c:strRef>
              <c:f>'[1]60-69 All Cause'!$U$3</c:f>
              <c:strCache>
                <c:ptCount val="1"/>
                <c:pt idx="0">
                  <c:v>60-69  
ONE or More Doses Status Deaths
25 August 2023 ONS Data</c:v>
                </c:pt>
              </c:strCache>
            </c:strRef>
          </c:tx>
          <c:spPr>
            <a:ln w="25400" cap="rnd">
              <a:solidFill>
                <a:srgbClr val="EC44D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16"/>
              <c:layout>
                <c:manualLayout>
                  <c:x val="-5.2935748735218426E-2"/>
                  <c:y val="-3.376370729579917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EC44D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EC44D8"/>
                        </a:solidFill>
                      </a:rPr>
                      <a:t>Percentage of All Cause Deaths for 60-69 with ONE or More Doses Vaccine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EC44D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9756100389759744"/>
                      <c:h val="4.47841732628111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C-D7FD-49FA-9D6B-690A1B65CF52}"/>
                </c:ext>
              </c:extLst>
            </c:dLbl>
            <c:dLbl>
              <c:idx val="25"/>
              <c:layout>
                <c:manualLayout>
                  <c:x val="4.1091535476512299E-3"/>
                  <c:y val="-2.968808804738174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EC44D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FD-49FA-9D6B-690A1B65CF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EC44D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'[1]60-69 All Cause'!$Q$7:$Q$32</c:f>
              <c:numCache>
                <c:formatCode>General</c:formatCode>
                <c:ptCount val="26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  <c:pt idx="13">
                  <c:v>44682</c:v>
                </c:pt>
                <c:pt idx="14">
                  <c:v>44713</c:v>
                </c:pt>
                <c:pt idx="15">
                  <c:v>44743</c:v>
                </c:pt>
                <c:pt idx="16">
                  <c:v>44774</c:v>
                </c:pt>
                <c:pt idx="17">
                  <c:v>44805</c:v>
                </c:pt>
                <c:pt idx="18">
                  <c:v>44835</c:v>
                </c:pt>
                <c:pt idx="19">
                  <c:v>44866</c:v>
                </c:pt>
                <c:pt idx="20">
                  <c:v>44896</c:v>
                </c:pt>
                <c:pt idx="21">
                  <c:v>44927</c:v>
                </c:pt>
                <c:pt idx="22">
                  <c:v>44958</c:v>
                </c:pt>
                <c:pt idx="23">
                  <c:v>44986</c:v>
                </c:pt>
                <c:pt idx="24">
                  <c:v>45017</c:v>
                </c:pt>
                <c:pt idx="25">
                  <c:v>45047</c:v>
                </c:pt>
              </c:numCache>
            </c:numRef>
          </c:xVal>
          <c:yVal>
            <c:numRef>
              <c:f>'[1]60-69 All Cause'!$U$7:$U$32</c:f>
              <c:numCache>
                <c:formatCode>General</c:formatCode>
                <c:ptCount val="26"/>
                <c:pt idx="0">
                  <c:v>0.81842966194111233</c:v>
                </c:pt>
                <c:pt idx="1">
                  <c:v>0.8660055936943809</c:v>
                </c:pt>
                <c:pt idx="2">
                  <c:v>0.90410958904109584</c:v>
                </c:pt>
                <c:pt idx="3">
                  <c:v>0.89876033057851235</c:v>
                </c:pt>
                <c:pt idx="4">
                  <c:v>0.9030998851894374</c:v>
                </c:pt>
                <c:pt idx="5">
                  <c:v>0.90480427046263345</c:v>
                </c:pt>
                <c:pt idx="6">
                  <c:v>0.9110700349147669</c:v>
                </c:pt>
                <c:pt idx="7">
                  <c:v>0.90815485996705103</c:v>
                </c:pt>
                <c:pt idx="8">
                  <c:v>0.90562753819377295</c:v>
                </c:pt>
                <c:pt idx="9">
                  <c:v>0.91267088349316461</c:v>
                </c:pt>
                <c:pt idx="10">
                  <c:v>0.92876443134365017</c:v>
                </c:pt>
                <c:pt idx="11">
                  <c:v>0.93299425033171168</c:v>
                </c:pt>
                <c:pt idx="12">
                  <c:v>0.94225481209899176</c:v>
                </c:pt>
                <c:pt idx="13">
                  <c:v>0.94374857663402412</c:v>
                </c:pt>
                <c:pt idx="14">
                  <c:v>0.94308357348703165</c:v>
                </c:pt>
                <c:pt idx="15">
                  <c:v>0.93416572077185012</c:v>
                </c:pt>
                <c:pt idx="16">
                  <c:v>0.94239738805970152</c:v>
                </c:pt>
                <c:pt idx="17">
                  <c:v>0.94792958095710389</c:v>
                </c:pt>
                <c:pt idx="18">
                  <c:v>0.94569939183318852</c:v>
                </c:pt>
                <c:pt idx="19">
                  <c:v>0.94266788487894015</c:v>
                </c:pt>
                <c:pt idx="20">
                  <c:v>0.94149493538246598</c:v>
                </c:pt>
                <c:pt idx="21">
                  <c:v>0.9422462030375699</c:v>
                </c:pt>
                <c:pt idx="22">
                  <c:v>0.94034159249458749</c:v>
                </c:pt>
                <c:pt idx="23">
                  <c:v>0.94477006311992784</c:v>
                </c:pt>
                <c:pt idx="24">
                  <c:v>0.9405</c:v>
                </c:pt>
                <c:pt idx="25">
                  <c:v>0.95060115002613699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7FD-49FA-9D6B-690A1B65C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800560"/>
        <c:axId val="2059809712"/>
        <c:extLst/>
      </c:scatterChart>
      <c:valAx>
        <c:axId val="205980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C09]dd\-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9712"/>
        <c:crosses val="autoZero"/>
        <c:crossBetween val="midCat"/>
      </c:valAx>
      <c:valAx>
        <c:axId val="20598097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0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492603577371477E-2"/>
          <c:y val="0.90489272981813684"/>
          <c:w val="0.93912516052226591"/>
          <c:h val="8.6014352013830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1"/>
              <a:t>England Accelerated Deaths for the Elderly </a:t>
            </a:r>
            <a:br>
              <a:rPr lang="en-AU" sz="1800" b="1"/>
            </a:br>
            <a:r>
              <a:rPr lang="en-AU" sz="1800" b="1"/>
              <a:t>70-79 AFTER near complete mRNA Saturation                                                    (Triple+ Vaccination Rates of 92.2%)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9C1-4BED-8DA7-DFB330487D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'Efficacy Notes'!$BA$73:$BA$74</c:f>
              <c:strCache>
                <c:ptCount val="2"/>
                <c:pt idx="0">
                  <c:v>England Data Calculation for the All Cause Deaths that SHOULD have occurred in an Unvaccinated 
70-79 England Population
of 5.1 Million. Based off 
Actual Unvaccinated rates
 of Death Data</c:v>
                </c:pt>
                <c:pt idx="1">
                  <c:v>England Data Reality for
  the All Cause Deaths that
 DID eventuate in a  95.2% 
Tripple+"Vaccinated" 
70-79 England Population
of 5.1 Million </c:v>
                </c:pt>
              </c:strCache>
            </c:strRef>
          </c:cat>
          <c:val>
            <c:numRef>
              <c:f>'Efficacy Notes'!$BB$73:$BB$74</c:f>
              <c:numCache>
                <c:formatCode>_-* #,##0_-;\-* #,##0_-;_-* "-"???_-;_-@_-</c:formatCode>
                <c:ptCount val="2"/>
                <c:pt idx="0" formatCode="_-* #,##0_-;\-* #,##0_-;_-* &quot;-&quot;??_-;_-@_-">
                  <c:v>83588.447653429597</c:v>
                </c:pt>
                <c:pt idx="1">
                  <c:v>115762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C1-4BED-8DA7-DFB330487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791615"/>
        <c:axId val="356811167"/>
      </c:barChart>
      <c:catAx>
        <c:axId val="356791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811167"/>
        <c:crosses val="autoZero"/>
        <c:auto val="1"/>
        <c:lblAlgn val="ctr"/>
        <c:lblOffset val="100"/>
        <c:noMultiLvlLbl val="0"/>
      </c:catAx>
      <c:valAx>
        <c:axId val="356811167"/>
        <c:scaling>
          <c:orientation val="minMax"/>
          <c:max val="1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791615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1" i="0" baseline="0">
                <a:solidFill>
                  <a:schemeClr val="accent4">
                    <a:lumMod val="75000"/>
                  </a:schemeClr>
                </a:solidFill>
                <a:effectLst/>
              </a:rPr>
              <a:t>THREE or MORE </a:t>
            </a:r>
            <a:r>
              <a:rPr lang="en-AU" sz="1800" b="1" i="0" u="none" strike="noStrike" kern="1200" spc="0" baseline="0">
                <a:solidFill>
                  <a:schemeClr val="accent4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DOSES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- England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60-69 Data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 with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Samples Size of 6.7 Million 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Percentage Vaccination Rates correlation to Percentage of </a:t>
            </a:r>
            <a:r>
              <a:rPr lang="en-AU" sz="1800" b="1" i="0" baseline="0">
                <a:solidFill>
                  <a:srgbClr val="FF0000"/>
                </a:solidFill>
                <a:effectLst/>
              </a:rPr>
              <a:t>All Cause Death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Comparing: Unvaccinated Status with THREE or More Doses Covid-19 Vaccinated Status </a:t>
            </a:r>
            <a:endParaRPr lang="en-AU">
              <a:effectLst/>
            </a:endParaRPr>
          </a:p>
        </c:rich>
      </c:tx>
      <c:layout>
        <c:manualLayout>
          <c:xMode val="edge"/>
          <c:yMode val="edge"/>
          <c:x val="0.225653925120772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9108627310292868E-2"/>
          <c:y val="0.15226091472370179"/>
          <c:w val="0.93801084498969078"/>
          <c:h val="0.68913961901388854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'[1]60-69 All Cause'!$C$3</c:f>
              <c:strCache>
                <c:ptCount val="1"/>
                <c:pt idx="0">
                  <c:v>60-69 
Unvaccinated Rate
Week 27 Report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3.7827540037560142E-2"/>
                  <c:y val="-2.531315676047726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ED7D3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ED7D31"/>
                        </a:solidFill>
                      </a:rPr>
                      <a:t>Percentage of 60-69 Population with Unvaccinated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ED7D3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08876437783844"/>
                      <c:h val="4.238576693394913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53AF-4135-ADE3-215D5C0CE2AF}"/>
                </c:ext>
              </c:extLst>
            </c:dLbl>
            <c:dLbl>
              <c:idx val="28"/>
              <c:layout>
                <c:manualLayout>
                  <c:x val="4.0830752301748794E-3"/>
                  <c:y val="-2.540706918302636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AF-4135-ADE3-215D5C0CE2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'[1]60-69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'[1]60-69 All Cause'!$C$4:$C$32</c:f>
              <c:numCache>
                <c:formatCode>General</c:formatCode>
                <c:ptCount val="29"/>
                <c:pt idx="0">
                  <c:v>0.9</c:v>
                </c:pt>
                <c:pt idx="1">
                  <c:v>0.49</c:v>
                </c:pt>
                <c:pt idx="2">
                  <c:v>0.13100000000000001</c:v>
                </c:pt>
                <c:pt idx="3">
                  <c:v>0.112</c:v>
                </c:pt>
                <c:pt idx="4">
                  <c:v>0.1</c:v>
                </c:pt>
                <c:pt idx="5">
                  <c:v>9.4E-2</c:v>
                </c:pt>
                <c:pt idx="6">
                  <c:v>9.0999999999999998E-2</c:v>
                </c:pt>
                <c:pt idx="7">
                  <c:v>8.8999999999999996E-2</c:v>
                </c:pt>
                <c:pt idx="8">
                  <c:v>8.7999999999999995E-2</c:v>
                </c:pt>
                <c:pt idx="9">
                  <c:v>8.6999999999999994E-2</c:v>
                </c:pt>
                <c:pt idx="10">
                  <c:v>8.5000000000000006E-2</c:v>
                </c:pt>
                <c:pt idx="11">
                  <c:v>8.3000000000000004E-2</c:v>
                </c:pt>
                <c:pt idx="12">
                  <c:v>8.1000000000000003E-2</c:v>
                </c:pt>
                <c:pt idx="13">
                  <c:v>8.1000000000000003E-2</c:v>
                </c:pt>
                <c:pt idx="14">
                  <c:v>8.1000000000000003E-2</c:v>
                </c:pt>
                <c:pt idx="15">
                  <c:v>8.1000000000000003E-2</c:v>
                </c:pt>
                <c:pt idx="16">
                  <c:v>0.08</c:v>
                </c:pt>
                <c:pt idx="17">
                  <c:v>0.08</c:v>
                </c:pt>
                <c:pt idx="18">
                  <c:v>0.08</c:v>
                </c:pt>
                <c:pt idx="19">
                  <c:v>0.08</c:v>
                </c:pt>
                <c:pt idx="20">
                  <c:v>0.08</c:v>
                </c:pt>
                <c:pt idx="21">
                  <c:v>7.9000000000000001E-2</c:v>
                </c:pt>
                <c:pt idx="22">
                  <c:v>7.9000000000000001E-2</c:v>
                </c:pt>
                <c:pt idx="23">
                  <c:v>7.9000000000000001E-2</c:v>
                </c:pt>
                <c:pt idx="24">
                  <c:v>7.9000000000000001E-2</c:v>
                </c:pt>
                <c:pt idx="25">
                  <c:v>7.9000000000000001E-2</c:v>
                </c:pt>
                <c:pt idx="26">
                  <c:v>7.9000000000000001E-2</c:v>
                </c:pt>
                <c:pt idx="27">
                  <c:v>7.9000000000000001E-2</c:v>
                </c:pt>
                <c:pt idx="28">
                  <c:v>7.9000000000000001E-2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3AF-4135-ADE3-215D5C0CE2AF}"/>
            </c:ext>
          </c:extLst>
        </c:ser>
        <c:ser>
          <c:idx val="7"/>
          <c:order val="1"/>
          <c:tx>
            <c:strRef>
              <c:f>'[1]60-69 All Cause'!$F$3</c:f>
              <c:strCache>
                <c:ptCount val="1"/>
                <c:pt idx="0">
                  <c:v>60-69  
THREE or More Doses Rate
Week 27 Report</c:v>
                </c:pt>
              </c:strCache>
            </c:strRef>
          </c:tx>
          <c:spPr>
            <a:ln w="508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23"/>
              <c:layout>
                <c:manualLayout>
                  <c:x val="-5.8295100603969766E-2"/>
                  <c:y val="3.78011723246194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bg1">
                            <a:lumMod val="6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Percentage of 60-69 Population with THREE or More Doses Vaccine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>
                          <a:lumMod val="6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303055606499364"/>
                      <c:h val="5.464843818987444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53AF-4135-ADE3-215D5C0CE2AF}"/>
                </c:ext>
              </c:extLst>
            </c:dLbl>
            <c:dLbl>
              <c:idx val="28"/>
              <c:layout>
                <c:manualLayout>
                  <c:x val="4.7283328979215947E-3"/>
                  <c:y val="3.896040859788434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>
                          <a:lumMod val="6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AF-4135-ADE3-215D5C0CE2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'[1]60-69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'[1]60-69 All Cause'!$F$4:$F$32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8.9999999999999993E-3</c:v>
                </c:pt>
                <c:pt idx="9">
                  <c:v>0.13900000000000001</c:v>
                </c:pt>
                <c:pt idx="10">
                  <c:v>0.51900000000000002</c:v>
                </c:pt>
                <c:pt idx="11">
                  <c:v>0.80100000000000005</c:v>
                </c:pt>
                <c:pt idx="12">
                  <c:v>0.83299999999999996</c:v>
                </c:pt>
                <c:pt idx="13">
                  <c:v>0.83799999999999997</c:v>
                </c:pt>
                <c:pt idx="14">
                  <c:v>0.84</c:v>
                </c:pt>
                <c:pt idx="15">
                  <c:v>0.84199999999999997</c:v>
                </c:pt>
                <c:pt idx="16">
                  <c:v>0.84399999999999997</c:v>
                </c:pt>
                <c:pt idx="17">
                  <c:v>0.84499999999999997</c:v>
                </c:pt>
                <c:pt idx="18">
                  <c:v>0.84499999999999997</c:v>
                </c:pt>
                <c:pt idx="19">
                  <c:v>0.84599999999999997</c:v>
                </c:pt>
                <c:pt idx="20">
                  <c:v>0.84699999999999998</c:v>
                </c:pt>
                <c:pt idx="21">
                  <c:v>0.85199999999999998</c:v>
                </c:pt>
                <c:pt idx="22">
                  <c:v>0.85399999999999998</c:v>
                </c:pt>
                <c:pt idx="23">
                  <c:v>0.85499999999999998</c:v>
                </c:pt>
                <c:pt idx="24">
                  <c:v>0.85499999999999998</c:v>
                </c:pt>
                <c:pt idx="25">
                  <c:v>0.85499999999999998</c:v>
                </c:pt>
                <c:pt idx="26">
                  <c:v>0.85499999999999998</c:v>
                </c:pt>
                <c:pt idx="27">
                  <c:v>0.85499999999999998</c:v>
                </c:pt>
                <c:pt idx="28">
                  <c:v>0.85499999999999998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3AF-4135-ADE3-215D5C0CE2AF}"/>
            </c:ext>
          </c:extLst>
        </c:ser>
        <c:ser>
          <c:idx val="3"/>
          <c:order val="2"/>
          <c:tx>
            <c:strRef>
              <c:f>'[1]60-69 All Cause'!$R$3</c:f>
              <c:strCache>
                <c:ptCount val="1"/>
                <c:pt idx="0">
                  <c:v>60-69  
Unvaccinated Status Deaths
6 July 2022 ONS DATA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'[1]60-69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'[1]60-69 All Cause'!$R$4:$R$20</c:f>
              <c:numCache>
                <c:formatCode>General</c:formatCode>
                <c:ptCount val="17"/>
                <c:pt idx="0">
                  <c:v>0.96812808618883739</c:v>
                </c:pt>
                <c:pt idx="1">
                  <c:v>0.76274713839750263</c:v>
                </c:pt>
                <c:pt idx="2">
                  <c:v>0.3904833836858006</c:v>
                </c:pt>
                <c:pt idx="3">
                  <c:v>0.20366768546818562</c:v>
                </c:pt>
                <c:pt idx="4">
                  <c:v>0.13769315673289184</c:v>
                </c:pt>
                <c:pt idx="5">
                  <c:v>0.10609480812641084</c:v>
                </c:pt>
                <c:pt idx="6">
                  <c:v>0.10408266129032258</c:v>
                </c:pt>
                <c:pt idx="7">
                  <c:v>9.8862199747155502E-2</c:v>
                </c:pt>
                <c:pt idx="8">
                  <c:v>0.10193106819848448</c:v>
                </c:pt>
                <c:pt idx="9">
                  <c:v>9.0108871901783641E-2</c:v>
                </c:pt>
                <c:pt idx="10">
                  <c:v>9.2142188961646401E-2</c:v>
                </c:pt>
                <c:pt idx="11">
                  <c:v>8.3534842822598376E-2</c:v>
                </c:pt>
                <c:pt idx="12">
                  <c:v>8.4190832553788592E-2</c:v>
                </c:pt>
                <c:pt idx="13">
                  <c:v>7.4179743223965769E-2</c:v>
                </c:pt>
                <c:pt idx="14">
                  <c:v>6.0962566844919783E-2</c:v>
                </c:pt>
                <c:pt idx="15">
                  <c:v>5.9447390454926037E-2</c:v>
                </c:pt>
                <c:pt idx="16">
                  <c:v>5.4893350062735255E-2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3AF-4135-ADE3-215D5C0CE2AF}"/>
            </c:ext>
          </c:extLst>
        </c:ser>
        <c:ser>
          <c:idx val="5"/>
          <c:order val="3"/>
          <c:tx>
            <c:strRef>
              <c:f>'[1]60-69 All Cause'!$S$3</c:f>
              <c:strCache>
                <c:ptCount val="1"/>
                <c:pt idx="0">
                  <c:v>60-69 
Unvaccinated Status Deaths 
25 August 2023 ONS Data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9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32854482303573568"/>
                      <c:h val="6.96251426585783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3AF-4135-ADE3-215D5C0CE2AF}"/>
                </c:ext>
              </c:extLst>
            </c:dLbl>
            <c:dLbl>
              <c:idx val="21"/>
              <c:layout>
                <c:manualLayout>
                  <c:x val="-1.3378623755556948E-2"/>
                  <c:y val="2.233075969944068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6"/>
                        </a:solidFill>
                      </a:rPr>
                      <a:t>Percentage of All Cause Death for 60-69 with Unvaccinated Status</a:t>
                    </a:r>
                  </a:p>
                  <a:p>
                    <a:pPr>
                      <a:defRPr sz="1600" b="1">
                        <a:solidFill>
                          <a:schemeClr val="accent6"/>
                        </a:solidFill>
                      </a:defRPr>
                    </a:pPr>
                    <a:endParaRPr 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501236353604649"/>
                      <c:h val="2.9597448636945314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53AF-4135-ADE3-215D5C0CE2AF}"/>
                </c:ext>
              </c:extLst>
            </c:dLbl>
            <c:dLbl>
              <c:idx val="28"/>
              <c:layout>
                <c:manualLayout>
                  <c:x val="1.7669779814151406E-3"/>
                  <c:y val="2.005752165713541E-2"/>
                </c:manualLayout>
              </c:layout>
              <c:tx>
                <c:rich>
                  <a:bodyPr/>
                  <a:lstStyle/>
                  <a:p>
                    <a:fld id="{B5BB9A0C-23C9-4450-8C2A-923B0253C2FB}" type="YVALUE">
                      <a:rPr lang="en-US" sz="1600" b="1"/>
                      <a:pPr/>
                      <a:t>[Y VALUE]</a:t>
                    </a:fld>
                    <a:endParaRPr lang="en-AU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3AF-4135-ADE3-215D5C0CE2A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'[1]60-69 All Cause'!$Q$4:$Q$32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'[1]60-69 All Cause'!$S$4:$S$32</c:f>
              <c:numCache>
                <c:formatCode>General</c:formatCode>
                <c:ptCount val="29"/>
                <c:pt idx="3">
                  <c:v>0.18157033805888767</c:v>
                </c:pt>
                <c:pt idx="4">
                  <c:v>0.13399440630561912</c:v>
                </c:pt>
                <c:pt idx="5">
                  <c:v>9.5890410958904104E-2</c:v>
                </c:pt>
                <c:pt idx="6">
                  <c:v>0.1012396694214876</c:v>
                </c:pt>
                <c:pt idx="7">
                  <c:v>9.6900114810562571E-2</c:v>
                </c:pt>
                <c:pt idx="8">
                  <c:v>9.5195729537366547E-2</c:v>
                </c:pt>
                <c:pt idx="9">
                  <c:v>8.8929965085233112E-2</c:v>
                </c:pt>
                <c:pt idx="10">
                  <c:v>9.1845140032948927E-2</c:v>
                </c:pt>
                <c:pt idx="11">
                  <c:v>9.4372461806227034E-2</c:v>
                </c:pt>
                <c:pt idx="12">
                  <c:v>8.7329116506835336E-2</c:v>
                </c:pt>
                <c:pt idx="13">
                  <c:v>7.1235568656349793E-2</c:v>
                </c:pt>
                <c:pt idx="14">
                  <c:v>6.7005749668288372E-2</c:v>
                </c:pt>
                <c:pt idx="15">
                  <c:v>5.7745187901008251E-2</c:v>
                </c:pt>
                <c:pt idx="16">
                  <c:v>5.6251423365975863E-2</c:v>
                </c:pt>
                <c:pt idx="17">
                  <c:v>5.6916426512968299E-2</c:v>
                </c:pt>
                <c:pt idx="18">
                  <c:v>6.5834279228149828E-2</c:v>
                </c:pt>
                <c:pt idx="19">
                  <c:v>5.7602611940298511E-2</c:v>
                </c:pt>
                <c:pt idx="20">
                  <c:v>5.207041904289611E-2</c:v>
                </c:pt>
                <c:pt idx="21">
                  <c:v>5.4300608166811468E-2</c:v>
                </c:pt>
                <c:pt idx="22">
                  <c:v>5.7332115121059846E-2</c:v>
                </c:pt>
                <c:pt idx="23">
                  <c:v>5.8505064617534054E-2</c:v>
                </c:pt>
                <c:pt idx="24">
                  <c:v>5.7753796962430055E-2</c:v>
                </c:pt>
                <c:pt idx="25">
                  <c:v>5.9658407505412556E-2</c:v>
                </c:pt>
                <c:pt idx="26">
                  <c:v>5.522993688007214E-2</c:v>
                </c:pt>
                <c:pt idx="27">
                  <c:v>5.9499999999999997E-2</c:v>
                </c:pt>
                <c:pt idx="28">
                  <c:v>4.939884997386304E-2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3AF-4135-ADE3-215D5C0CE2AF}"/>
            </c:ext>
          </c:extLst>
        </c:ser>
        <c:ser>
          <c:idx val="8"/>
          <c:order val="4"/>
          <c:tx>
            <c:strRef>
              <c:f>'[1]60-69 All Cause'!$X$3</c:f>
              <c:strCache>
                <c:ptCount val="1"/>
                <c:pt idx="0">
                  <c:v>60-69  
THREE or More Doses Status Deaths
6 July 2022 ONS Data</c:v>
                </c:pt>
              </c:strCache>
            </c:strRef>
          </c:tx>
          <c:spPr>
            <a:ln w="25400" cap="rnd">
              <a:solidFill>
                <a:schemeClr val="accent4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'[1]60-69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'[1]60-69 All Cause'!$X$4:$X$20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1.2221950623319481E-3</c:v>
                </c:pt>
                <c:pt idx="9">
                  <c:v>3.2429928190873293E-2</c:v>
                </c:pt>
                <c:pt idx="10">
                  <c:v>0.20743685687558466</c:v>
                </c:pt>
                <c:pt idx="11">
                  <c:v>0.47241151901516815</c:v>
                </c:pt>
                <c:pt idx="12">
                  <c:v>0.6543498596819457</c:v>
                </c:pt>
                <c:pt idx="13">
                  <c:v>0.73609129814550645</c:v>
                </c:pt>
                <c:pt idx="14">
                  <c:v>0.78903743315508024</c:v>
                </c:pt>
                <c:pt idx="15">
                  <c:v>0.80574937203460784</c:v>
                </c:pt>
                <c:pt idx="16">
                  <c:v>0.82559598494353825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3AF-4135-ADE3-215D5C0CE2AF}"/>
            </c:ext>
          </c:extLst>
        </c:ser>
        <c:ser>
          <c:idx val="9"/>
          <c:order val="5"/>
          <c:tx>
            <c:strRef>
              <c:f>'[1]60-69 All Cause'!$Y$3</c:f>
              <c:strCache>
                <c:ptCount val="1"/>
                <c:pt idx="0">
                  <c:v>60-69  
THREE or More Doses Status Deaths
25 August 2023 ONS Data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3AF-4135-ADE3-215D5C0CE2A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AF-4135-ADE3-215D5C0CE2A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3AF-4135-ADE3-215D5C0CE2A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3AF-4135-ADE3-215D5C0CE2AF}"/>
                </c:ext>
              </c:extLst>
            </c:dLbl>
            <c:dLbl>
              <c:idx val="20"/>
              <c:layout>
                <c:manualLayout>
                  <c:x val="-4.5268446248122658E-2"/>
                  <c:y val="-3.858279049095424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accent4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Percentage of All Cause Death for 60-69 with THREE or More Doses Vaccine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1580920376911488"/>
                      <c:h val="3.000624111269294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0-53AF-4135-ADE3-215D5C0CE2AF}"/>
                </c:ext>
              </c:extLst>
            </c:dLbl>
            <c:dLbl>
              <c:idx val="25"/>
              <c:layout>
                <c:manualLayout>
                  <c:x val="-1.244860053895623E-3"/>
                  <c:y val="-2.9935607509957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3AF-4135-ADE3-215D5C0CE2A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'[1]60-69 All Cause'!$Q$7:$Q$32</c:f>
              <c:numCache>
                <c:formatCode>General</c:formatCode>
                <c:ptCount val="26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  <c:pt idx="13">
                  <c:v>44682</c:v>
                </c:pt>
                <c:pt idx="14">
                  <c:v>44713</c:v>
                </c:pt>
                <c:pt idx="15">
                  <c:v>44743</c:v>
                </c:pt>
                <c:pt idx="16">
                  <c:v>44774</c:v>
                </c:pt>
                <c:pt idx="17">
                  <c:v>44805</c:v>
                </c:pt>
                <c:pt idx="18">
                  <c:v>44835</c:v>
                </c:pt>
                <c:pt idx="19">
                  <c:v>44866</c:v>
                </c:pt>
                <c:pt idx="20">
                  <c:v>44896</c:v>
                </c:pt>
                <c:pt idx="21">
                  <c:v>44927</c:v>
                </c:pt>
                <c:pt idx="22">
                  <c:v>44958</c:v>
                </c:pt>
                <c:pt idx="23">
                  <c:v>44986</c:v>
                </c:pt>
                <c:pt idx="24">
                  <c:v>45017</c:v>
                </c:pt>
                <c:pt idx="25">
                  <c:v>45047</c:v>
                </c:pt>
              </c:numCache>
            </c:numRef>
          </c:xVal>
          <c:yVal>
            <c:numRef>
              <c:f>'[1]60-69 All Cause'!$Y$7:$Y$32</c:f>
              <c:numCache>
                <c:formatCode>General</c:formatCode>
                <c:ptCount val="26"/>
                <c:pt idx="0">
                  <c:v>1.0905125408942203E-3</c:v>
                </c:pt>
                <c:pt idx="1">
                  <c:v>1.0170353419781336E-3</c:v>
                </c:pt>
                <c:pt idx="2">
                  <c:v>1.0338588782631171E-3</c:v>
                </c:pt>
                <c:pt idx="3">
                  <c:v>9.1827364554637281E-4</c:v>
                </c:pt>
                <c:pt idx="4">
                  <c:v>9.1848450057405281E-4</c:v>
                </c:pt>
                <c:pt idx="5">
                  <c:v>1.7793594306049821E-3</c:v>
                </c:pt>
                <c:pt idx="6">
                  <c:v>3.3477100020538095E-2</c:v>
                </c:pt>
                <c:pt idx="7">
                  <c:v>0.20325370675453047</c:v>
                </c:pt>
                <c:pt idx="8">
                  <c:v>0.46838135757106941</c:v>
                </c:pt>
                <c:pt idx="9">
                  <c:v>0.65047949398082028</c:v>
                </c:pt>
                <c:pt idx="10">
                  <c:v>0.73814787521493486</c:v>
                </c:pt>
                <c:pt idx="11">
                  <c:v>0.78151260504201681</c:v>
                </c:pt>
                <c:pt idx="12">
                  <c:v>0.80109990834097156</c:v>
                </c:pt>
                <c:pt idx="13">
                  <c:v>0.81826463220223189</c:v>
                </c:pt>
                <c:pt idx="14">
                  <c:v>0.8306916426512968</c:v>
                </c:pt>
                <c:pt idx="15">
                  <c:v>0.82156640181611806</c:v>
                </c:pt>
                <c:pt idx="16">
                  <c:v>0.8430503731343284</c:v>
                </c:pt>
                <c:pt idx="17">
                  <c:v>0.84849987602281185</c:v>
                </c:pt>
                <c:pt idx="18">
                  <c:v>0.84643788010425713</c:v>
                </c:pt>
                <c:pt idx="19">
                  <c:v>0.84056646870717222</c:v>
                </c:pt>
                <c:pt idx="20">
                  <c:v>0.83478868319944111</c:v>
                </c:pt>
                <c:pt idx="21">
                  <c:v>0.85131894484412474</c:v>
                </c:pt>
                <c:pt idx="22">
                  <c:v>0.84556170315131107</c:v>
                </c:pt>
                <c:pt idx="23">
                  <c:v>0.84174932371505862</c:v>
                </c:pt>
                <c:pt idx="24">
                  <c:v>0.84299999999999997</c:v>
                </c:pt>
                <c:pt idx="25">
                  <c:v>0.85049660219550449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53AF-4135-ADE3-215D5C0CE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800560"/>
        <c:axId val="2059809712"/>
        <c:extLst/>
      </c:scatterChart>
      <c:valAx>
        <c:axId val="205980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C09]dd\-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9712"/>
        <c:crosses val="autoZero"/>
        <c:crossBetween val="midCat"/>
      </c:valAx>
      <c:valAx>
        <c:axId val="20598097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0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2517864416426E-2"/>
          <c:y val="0.87243256324351304"/>
          <c:w val="0.93749141097523792"/>
          <c:h val="8.5133818639002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1" i="0" baseline="0">
                <a:solidFill>
                  <a:srgbClr val="0070C0"/>
                </a:solidFill>
                <a:effectLst/>
              </a:rPr>
              <a:t>TWO or MORE </a:t>
            </a:r>
            <a:r>
              <a:rPr lang="en-AU" sz="1800" b="1" i="0" u="none" strike="noStrike" kern="1200" spc="0" baseline="0">
                <a:solidFill>
                  <a:srgbClr val="0070C0"/>
                </a:solidFill>
                <a:effectLst/>
                <a:latin typeface="+mn-lt"/>
                <a:ea typeface="+mn-ea"/>
                <a:cs typeface="+mn-cs"/>
              </a:rPr>
              <a:t>DOSES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- England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70-79 Data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with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Samples Size of 5.1 Million 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Percentage Vaccination Rates correlation to Percentage of </a:t>
            </a:r>
            <a:r>
              <a:rPr lang="en-AU" sz="1800" b="1" i="0" baseline="0">
                <a:solidFill>
                  <a:srgbClr val="FF0000"/>
                </a:solidFill>
                <a:effectLst/>
              </a:rPr>
              <a:t>All Cause Deaths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Comparing: Unvaccinated Status with TWO or More Doses Covid-19 Vaccinated Status </a:t>
            </a:r>
            <a:endParaRPr lang="en-AU">
              <a:effectLst/>
            </a:endParaRPr>
          </a:p>
        </c:rich>
      </c:tx>
      <c:layout>
        <c:manualLayout>
          <c:xMode val="edge"/>
          <c:yMode val="edge"/>
          <c:x val="0.2264208333333332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358259903904408E-2"/>
          <c:y val="0.11498496207942867"/>
          <c:w val="0.93798365896551095"/>
          <c:h val="0.74890736335566555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'[1]70-79 All Cause'!$C$3</c:f>
              <c:strCache>
                <c:ptCount val="1"/>
                <c:pt idx="0">
                  <c:v>70-79 
Unvaccinated Rate
Week 27 Report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2.0194620731922939E-2"/>
                  <c:y val="-2.605586440716809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ED7D3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ED7D31"/>
                        </a:solidFill>
                      </a:rPr>
                      <a:t>Percentage of 70-79 Population with Unvaccinated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ED7D3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04946426305198"/>
                      <c:h val="4.690220367109790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97C1-46B6-82E8-32F5E5405A8B}"/>
                </c:ext>
              </c:extLst>
            </c:dLbl>
            <c:dLbl>
              <c:idx val="28"/>
              <c:layout>
                <c:manualLayout>
                  <c:x val="1.235776052831537E-2"/>
                  <c:y val="-2.5407125603864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C1-46B6-82E8-32F5E5405A8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'[1]70-79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'[1]70-79 All Cause'!$C$4:$C$32</c:f>
              <c:numCache>
                <c:formatCode>General</c:formatCode>
                <c:ptCount val="29"/>
                <c:pt idx="0">
                  <c:v>0.623</c:v>
                </c:pt>
                <c:pt idx="1">
                  <c:v>8.6999999999999994E-2</c:v>
                </c:pt>
                <c:pt idx="2">
                  <c:v>6.4000000000000001E-2</c:v>
                </c:pt>
                <c:pt idx="3">
                  <c:v>0.06</c:v>
                </c:pt>
                <c:pt idx="4">
                  <c:v>5.6000000000000001E-2</c:v>
                </c:pt>
                <c:pt idx="5">
                  <c:v>5.5E-2</c:v>
                </c:pt>
                <c:pt idx="6">
                  <c:v>5.2999999999999999E-2</c:v>
                </c:pt>
                <c:pt idx="7">
                  <c:v>5.2999999999999999E-2</c:v>
                </c:pt>
                <c:pt idx="8">
                  <c:v>5.1999999999999998E-2</c:v>
                </c:pt>
                <c:pt idx="9">
                  <c:v>5.0999999999999997E-2</c:v>
                </c:pt>
                <c:pt idx="10">
                  <c:v>0.05</c:v>
                </c:pt>
                <c:pt idx="11">
                  <c:v>4.9000000000000002E-2</c:v>
                </c:pt>
                <c:pt idx="12">
                  <c:v>4.8000000000000001E-2</c:v>
                </c:pt>
                <c:pt idx="13">
                  <c:v>4.8000000000000001E-2</c:v>
                </c:pt>
                <c:pt idx="14">
                  <c:v>4.8000000000000001E-2</c:v>
                </c:pt>
                <c:pt idx="15">
                  <c:v>4.7E-2</c:v>
                </c:pt>
                <c:pt idx="16">
                  <c:v>4.7E-2</c:v>
                </c:pt>
                <c:pt idx="17">
                  <c:v>4.7E-2</c:v>
                </c:pt>
                <c:pt idx="18">
                  <c:v>4.7E-2</c:v>
                </c:pt>
                <c:pt idx="19">
                  <c:v>4.7E-2</c:v>
                </c:pt>
                <c:pt idx="20">
                  <c:v>4.7E-2</c:v>
                </c:pt>
                <c:pt idx="21">
                  <c:v>4.5999999999999999E-2</c:v>
                </c:pt>
                <c:pt idx="22">
                  <c:v>4.5999999999999999E-2</c:v>
                </c:pt>
                <c:pt idx="23">
                  <c:v>4.5999999999999999E-2</c:v>
                </c:pt>
                <c:pt idx="24">
                  <c:v>4.5999999999999999E-2</c:v>
                </c:pt>
                <c:pt idx="25">
                  <c:v>4.5999999999999999E-2</c:v>
                </c:pt>
                <c:pt idx="26">
                  <c:v>4.5999999999999999E-2</c:v>
                </c:pt>
                <c:pt idx="27">
                  <c:v>4.4999999999999998E-2</c:v>
                </c:pt>
                <c:pt idx="28">
                  <c:v>4.4999999999999998E-2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7C1-46B6-82E8-32F5E5405A8B}"/>
            </c:ext>
          </c:extLst>
        </c:ser>
        <c:ser>
          <c:idx val="7"/>
          <c:order val="1"/>
          <c:tx>
            <c:strRef>
              <c:f>'[1]70-79 All Cause'!$E$3</c:f>
              <c:strCache>
                <c:ptCount val="1"/>
                <c:pt idx="0">
                  <c:v>70-79  
TWO or More Doses Rate
Week 27 Report</c:v>
                </c:pt>
              </c:strCache>
            </c:strRef>
          </c:tx>
          <c:spPr>
            <a:ln w="508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2.6828431074321802E-2"/>
                  <c:y val="2.658828502415458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chemeClr val="bg1">
                            <a:lumMod val="6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Percentage of 70-79 Population with TWO or More Doses Vaccine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chemeClr val="bg1">
                          <a:lumMod val="6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4237795067545455"/>
                      <c:h val="4.8717874672380486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97C1-46B6-82E8-32F5E5405A8B}"/>
                </c:ext>
              </c:extLst>
            </c:dLbl>
            <c:dLbl>
              <c:idx val="28"/>
              <c:layout>
                <c:manualLayout>
                  <c:x val="4.0156891374908757E-3"/>
                  <c:y val="2.823985507246376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>
                          <a:lumMod val="6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C1-46B6-82E8-32F5E5405A8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'[1]70-79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'[1]70-79 All Cause'!$E$4:$E$32</c:f>
              <c:numCache>
                <c:formatCode>General</c:formatCode>
                <c:ptCount val="29"/>
                <c:pt idx="0">
                  <c:v>2E-3</c:v>
                </c:pt>
                <c:pt idx="1">
                  <c:v>4.0000000000000001E-3</c:v>
                </c:pt>
                <c:pt idx="2">
                  <c:v>5.2999999999999999E-2</c:v>
                </c:pt>
                <c:pt idx="3">
                  <c:v>0.627</c:v>
                </c:pt>
                <c:pt idx="4">
                  <c:v>0.92100000000000004</c:v>
                </c:pt>
                <c:pt idx="5">
                  <c:v>0.93300000000000005</c:v>
                </c:pt>
                <c:pt idx="6">
                  <c:v>0.93600000000000005</c:v>
                </c:pt>
                <c:pt idx="7">
                  <c:v>0.93899999999999995</c:v>
                </c:pt>
                <c:pt idx="8">
                  <c:v>0.94</c:v>
                </c:pt>
                <c:pt idx="9">
                  <c:v>0.94199999999999995</c:v>
                </c:pt>
                <c:pt idx="10">
                  <c:v>0.94299999999999995</c:v>
                </c:pt>
                <c:pt idx="11">
                  <c:v>0.94399999999999995</c:v>
                </c:pt>
                <c:pt idx="12">
                  <c:v>0.94499999999999995</c:v>
                </c:pt>
                <c:pt idx="13">
                  <c:v>0.94499999999999995</c:v>
                </c:pt>
                <c:pt idx="14">
                  <c:v>0.94499999999999995</c:v>
                </c:pt>
                <c:pt idx="15">
                  <c:v>0.94599999999999995</c:v>
                </c:pt>
                <c:pt idx="16">
                  <c:v>0.94599999999999995</c:v>
                </c:pt>
                <c:pt idx="17">
                  <c:v>0.94599999999999995</c:v>
                </c:pt>
                <c:pt idx="18">
                  <c:v>0.94599999999999995</c:v>
                </c:pt>
                <c:pt idx="19">
                  <c:v>0.94599999999999995</c:v>
                </c:pt>
                <c:pt idx="20">
                  <c:v>0.94599999999999995</c:v>
                </c:pt>
                <c:pt idx="21">
                  <c:v>0.94699999999999995</c:v>
                </c:pt>
                <c:pt idx="22">
                  <c:v>0.94699999999999995</c:v>
                </c:pt>
                <c:pt idx="23">
                  <c:v>0.94699999999999995</c:v>
                </c:pt>
                <c:pt idx="24">
                  <c:v>0.94799999999999995</c:v>
                </c:pt>
                <c:pt idx="25">
                  <c:v>0.94799999999999995</c:v>
                </c:pt>
                <c:pt idx="26">
                  <c:v>0.94799999999999995</c:v>
                </c:pt>
                <c:pt idx="27">
                  <c:v>0.94799999999999995</c:v>
                </c:pt>
                <c:pt idx="28">
                  <c:v>0.94799999999999995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7C1-46B6-82E8-32F5E5405A8B}"/>
            </c:ext>
          </c:extLst>
        </c:ser>
        <c:ser>
          <c:idx val="3"/>
          <c:order val="2"/>
          <c:tx>
            <c:strRef>
              <c:f>'[1]70-79 All Cause'!$R$3</c:f>
              <c:strCache>
                <c:ptCount val="1"/>
                <c:pt idx="0">
                  <c:v>70-79  
Unvaccinated Status Deaths
6 July 2022 ONS DATA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'[1]70-79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'[1]70-79 All Cause'!$R$4:$R$20</c:f>
              <c:numCache>
                <c:formatCode>General</c:formatCode>
                <c:ptCount val="17"/>
                <c:pt idx="0">
                  <c:v>0.91477312946839384</c:v>
                </c:pt>
                <c:pt idx="1">
                  <c:v>0.52215482677084402</c:v>
                </c:pt>
                <c:pt idx="2">
                  <c:v>0.19559428709755508</c:v>
                </c:pt>
                <c:pt idx="3">
                  <c:v>0.1032695374800638</c:v>
                </c:pt>
                <c:pt idx="4">
                  <c:v>7.6833073322932918E-2</c:v>
                </c:pt>
                <c:pt idx="5">
                  <c:v>6.1930542717549185E-2</c:v>
                </c:pt>
                <c:pt idx="6">
                  <c:v>4.9082678103407197E-2</c:v>
                </c:pt>
                <c:pt idx="7">
                  <c:v>5.6106780061422161E-2</c:v>
                </c:pt>
                <c:pt idx="8">
                  <c:v>5.4032070648384847E-2</c:v>
                </c:pt>
                <c:pt idx="9">
                  <c:v>4.9083699496302646E-2</c:v>
                </c:pt>
                <c:pt idx="10">
                  <c:v>4.6428956156414951E-2</c:v>
                </c:pt>
                <c:pt idx="11">
                  <c:v>4.9087221095334685E-2</c:v>
                </c:pt>
                <c:pt idx="12">
                  <c:v>5.1535437254276908E-2</c:v>
                </c:pt>
                <c:pt idx="13">
                  <c:v>4.1263372389200206E-2</c:v>
                </c:pt>
                <c:pt idx="14">
                  <c:v>3.8157442420075627E-2</c:v>
                </c:pt>
                <c:pt idx="15">
                  <c:v>3.3403656821378337E-2</c:v>
                </c:pt>
                <c:pt idx="16">
                  <c:v>3.3067115034328153E-2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7C1-46B6-82E8-32F5E5405A8B}"/>
            </c:ext>
          </c:extLst>
        </c:ser>
        <c:ser>
          <c:idx val="5"/>
          <c:order val="3"/>
          <c:tx>
            <c:strRef>
              <c:f>'[1]70-79 All Cause'!$S$3</c:f>
              <c:strCache>
                <c:ptCount val="1"/>
                <c:pt idx="0">
                  <c:v>70-79 
Unvaccinated Status Deaths 
25 August 2023 ONS Data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C1-46B6-82E8-32F5E5405A8B}"/>
                </c:ext>
              </c:extLst>
            </c:dLbl>
            <c:dLbl>
              <c:idx val="19"/>
              <c:layout>
                <c:manualLayout>
                  <c:x val="-4.7400495400559357E-2"/>
                  <c:y val="2.508082196161690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6"/>
                        </a:solidFill>
                      </a:rPr>
                      <a:t>Percentage of All Cause Deaths for 70-79 with Unvaccinated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2017056346056347"/>
                      <c:h val="4.684284812153675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97C1-46B6-82E8-32F5E5405A8B}"/>
                </c:ext>
              </c:extLst>
            </c:dLbl>
            <c:dLbl>
              <c:idx val="28"/>
              <c:layout>
                <c:manualLayout>
                  <c:x val="3.3908488158274569E-3"/>
                  <c:y val="1.854203529579657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5BB9A0C-23C9-4450-8C2A-923B0253C2FB}" type="YVALUE">
                      <a:rPr lang="en-US" sz="1600" b="1"/>
                      <a:pPr>
                        <a:defRPr sz="1600" b="1">
                          <a:solidFill>
                            <a:schemeClr val="accent6"/>
                          </a:solidFill>
                        </a:defRPr>
                      </a:pPr>
                      <a:t>[Y VALUE]</a:t>
                    </a:fld>
                    <a:endParaRPr lang="en-AU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97C1-46B6-82E8-32F5E5405A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'[1]70-79 All Cause'!$Q$4:$Q$32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'[1]70-79 All Cause'!$S$4:$S$32</c:f>
              <c:numCache>
                <c:formatCode>General</c:formatCode>
                <c:ptCount val="29"/>
                <c:pt idx="3">
                  <c:v>9.3600637280934679E-2</c:v>
                </c:pt>
                <c:pt idx="4">
                  <c:v>7.2205736894164194E-2</c:v>
                </c:pt>
                <c:pt idx="5">
                  <c:v>5.7561096638134225E-2</c:v>
                </c:pt>
                <c:pt idx="6">
                  <c:v>5.1213538187486085E-2</c:v>
                </c:pt>
                <c:pt idx="7">
                  <c:v>5.7800286249036659E-2</c:v>
                </c:pt>
                <c:pt idx="8">
                  <c:v>5.2586391929598623E-2</c:v>
                </c:pt>
                <c:pt idx="9">
                  <c:v>4.8294327647758824E-2</c:v>
                </c:pt>
                <c:pt idx="10">
                  <c:v>4.6765084712176754E-2</c:v>
                </c:pt>
                <c:pt idx="11">
                  <c:v>5.1539738152314218E-2</c:v>
                </c:pt>
                <c:pt idx="12">
                  <c:v>5.403319181783095E-2</c:v>
                </c:pt>
                <c:pt idx="13">
                  <c:v>4.1273450824332009E-2</c:v>
                </c:pt>
                <c:pt idx="14">
                  <c:v>3.8709018486365029E-2</c:v>
                </c:pt>
                <c:pt idx="15">
                  <c:v>3.4913748579692178E-2</c:v>
                </c:pt>
                <c:pt idx="16">
                  <c:v>3.698356286095069E-2</c:v>
                </c:pt>
                <c:pt idx="17">
                  <c:v>3.4440344403444033E-2</c:v>
                </c:pt>
                <c:pt idx="18">
                  <c:v>3.528552040922852E-2</c:v>
                </c:pt>
                <c:pt idx="19">
                  <c:v>3.3097188399380119E-2</c:v>
                </c:pt>
                <c:pt idx="20">
                  <c:v>3.5030777839955229E-2</c:v>
                </c:pt>
                <c:pt idx="21">
                  <c:v>3.1025770591207681E-2</c:v>
                </c:pt>
                <c:pt idx="22">
                  <c:v>3.1682146542827659E-2</c:v>
                </c:pt>
                <c:pt idx="23">
                  <c:v>3.5519772673454887E-2</c:v>
                </c:pt>
                <c:pt idx="24">
                  <c:v>3.3073577383109821E-2</c:v>
                </c:pt>
                <c:pt idx="25">
                  <c:v>3.5271579896326344E-2</c:v>
                </c:pt>
                <c:pt idx="26">
                  <c:v>3.0022619782027554E-2</c:v>
                </c:pt>
                <c:pt idx="27">
                  <c:v>3.1989186753773373E-2</c:v>
                </c:pt>
                <c:pt idx="28">
                  <c:v>3.3282370927907798E-2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7C1-46B6-82E8-32F5E5405A8B}"/>
            </c:ext>
          </c:extLst>
        </c:ser>
        <c:ser>
          <c:idx val="8"/>
          <c:order val="4"/>
          <c:tx>
            <c:strRef>
              <c:f>'[1]70-79 All Cause'!$V$3</c:f>
              <c:strCache>
                <c:ptCount val="1"/>
                <c:pt idx="0">
                  <c:v>70-79  
TWO or More Doses Status Deaths
6 July 2022 ONS Data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'[1]70-79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'[1]70-79 All Cause'!$V$4:$V$20</c:f>
              <c:numCache>
                <c:formatCode>General</c:formatCode>
                <c:ptCount val="17"/>
                <c:pt idx="0">
                  <c:v>3.5393218659304879E-4</c:v>
                </c:pt>
                <c:pt idx="1">
                  <c:v>1.542099311195641E-3</c:v>
                </c:pt>
                <c:pt idx="2">
                  <c:v>2.6143790849673203E-2</c:v>
                </c:pt>
                <c:pt idx="3">
                  <c:v>0.24840510366826157</c:v>
                </c:pt>
                <c:pt idx="4">
                  <c:v>0.65392615704628188</c:v>
                </c:pt>
                <c:pt idx="5">
                  <c:v>0.81949029446718602</c:v>
                </c:pt>
                <c:pt idx="6">
                  <c:v>0.88777698355968548</c:v>
                </c:pt>
                <c:pt idx="7">
                  <c:v>0.90751240255138199</c:v>
                </c:pt>
                <c:pt idx="8">
                  <c:v>0.91587264699047177</c:v>
                </c:pt>
                <c:pt idx="9">
                  <c:v>0.92605294180688025</c:v>
                </c:pt>
                <c:pt idx="10">
                  <c:v>0.93482710330712049</c:v>
                </c:pt>
                <c:pt idx="11">
                  <c:v>0.93407707910750504</c:v>
                </c:pt>
                <c:pt idx="12">
                  <c:v>0.93093188821591755</c:v>
                </c:pt>
                <c:pt idx="13">
                  <c:v>0.94765664798777383</c:v>
                </c:pt>
                <c:pt idx="14">
                  <c:v>0.95336312593101868</c:v>
                </c:pt>
                <c:pt idx="15">
                  <c:v>0.95569620253164556</c:v>
                </c:pt>
                <c:pt idx="16">
                  <c:v>0.95992714025500914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7C1-46B6-82E8-32F5E5405A8B}"/>
            </c:ext>
          </c:extLst>
        </c:ser>
        <c:ser>
          <c:idx val="9"/>
          <c:order val="5"/>
          <c:tx>
            <c:strRef>
              <c:f>'[1]70-79 All Cause'!$W$3</c:f>
              <c:strCache>
                <c:ptCount val="1"/>
                <c:pt idx="0">
                  <c:v>70-79  
TWO or More Doses Status Deaths
25 August 2023 ONS Data</c:v>
                </c:pt>
              </c:strCache>
            </c:strRef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16"/>
              <c:layout>
                <c:manualLayout>
                  <c:x val="-3.4750703386384786E-2"/>
                  <c:y val="-3.703556309506705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0070C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0070C0"/>
                        </a:solidFill>
                      </a:rPr>
                      <a:t>Percentage of All Cause Deaths for 70-79 with TWO or More Doses Vaccine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1073876516296979"/>
                      <c:h val="4.7125301366992556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C-97C1-46B6-82E8-32F5E5405A8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3.5496510115009421E-2"/>
                      <c:h val="3.71748804436389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7C1-46B6-82E8-32F5E5405A8B}"/>
                </c:ext>
              </c:extLst>
            </c:dLbl>
            <c:dLbl>
              <c:idx val="25"/>
              <c:layout>
                <c:manualLayout>
                  <c:x val="8.9652788856483499E-3"/>
                  <c:y val="-3.093644646848720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5512077499048181E-2"/>
                      <c:h val="3.54241993070711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97C1-46B6-82E8-32F5E5405A8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'[1]70-79 All Cause'!$Q$7:$Q$32</c:f>
              <c:numCache>
                <c:formatCode>General</c:formatCode>
                <c:ptCount val="26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  <c:pt idx="13">
                  <c:v>44682</c:v>
                </c:pt>
                <c:pt idx="14">
                  <c:v>44713</c:v>
                </c:pt>
                <c:pt idx="15">
                  <c:v>44743</c:v>
                </c:pt>
                <c:pt idx="16">
                  <c:v>44774</c:v>
                </c:pt>
                <c:pt idx="17">
                  <c:v>44805</c:v>
                </c:pt>
                <c:pt idx="18">
                  <c:v>44835</c:v>
                </c:pt>
                <c:pt idx="19">
                  <c:v>44866</c:v>
                </c:pt>
                <c:pt idx="20">
                  <c:v>44896</c:v>
                </c:pt>
                <c:pt idx="21">
                  <c:v>44927</c:v>
                </c:pt>
                <c:pt idx="22">
                  <c:v>44958</c:v>
                </c:pt>
                <c:pt idx="23">
                  <c:v>44986</c:v>
                </c:pt>
                <c:pt idx="24">
                  <c:v>45017</c:v>
                </c:pt>
                <c:pt idx="25">
                  <c:v>45047</c:v>
                </c:pt>
              </c:numCache>
            </c:numRef>
          </c:xVal>
          <c:yVal>
            <c:numRef>
              <c:f>'[1]70-79 All Cause'!$W$7:$W$32</c:f>
              <c:numCache>
                <c:formatCode>General</c:formatCode>
                <c:ptCount val="26"/>
                <c:pt idx="0">
                  <c:v>0.2584970791290494</c:v>
                </c:pt>
                <c:pt idx="1">
                  <c:v>0.66122650840751729</c:v>
                </c:pt>
                <c:pt idx="2">
                  <c:v>0.82942562957449451</c:v>
                </c:pt>
                <c:pt idx="3">
                  <c:v>0.89011356045424184</c:v>
                </c:pt>
                <c:pt idx="4">
                  <c:v>0.90762963778487282</c:v>
                </c:pt>
                <c:pt idx="5">
                  <c:v>0.91951062459755317</c:v>
                </c:pt>
                <c:pt idx="6">
                  <c:v>0.92701309004363353</c:v>
                </c:pt>
                <c:pt idx="7">
                  <c:v>0.93639155850589517</c:v>
                </c:pt>
                <c:pt idx="8">
                  <c:v>0.93380047943942468</c:v>
                </c:pt>
                <c:pt idx="9">
                  <c:v>0.9301428020069471</c:v>
                </c:pt>
                <c:pt idx="10">
                  <c:v>0.94826606026151228</c:v>
                </c:pt>
                <c:pt idx="11">
                  <c:v>0.9536308855070984</c:v>
                </c:pt>
                <c:pt idx="12">
                  <c:v>0.95558310091932652</c:v>
                </c:pt>
                <c:pt idx="13">
                  <c:v>0.95590848511772541</c:v>
                </c:pt>
                <c:pt idx="14">
                  <c:v>0.95784412389578444</c:v>
                </c:pt>
                <c:pt idx="15">
                  <c:v>0.95625848209625219</c:v>
                </c:pt>
                <c:pt idx="16">
                  <c:v>0.9612574717733009</c:v>
                </c:pt>
                <c:pt idx="17">
                  <c:v>0.95702294348069394</c:v>
                </c:pt>
                <c:pt idx="18">
                  <c:v>0.96159676604345634</c:v>
                </c:pt>
                <c:pt idx="19">
                  <c:v>0.96160990712074301</c:v>
                </c:pt>
                <c:pt idx="20">
                  <c:v>0.95713947430736446</c:v>
                </c:pt>
                <c:pt idx="21">
                  <c:v>0.96085538238492207</c:v>
                </c:pt>
                <c:pt idx="22">
                  <c:v>0.95695289610096912</c:v>
                </c:pt>
                <c:pt idx="23">
                  <c:v>0.96421961752004937</c:v>
                </c:pt>
                <c:pt idx="24">
                  <c:v>0.96147781031763913</c:v>
                </c:pt>
                <c:pt idx="25">
                  <c:v>0.95907326825826178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7C1-46B6-82E8-32F5E5405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800560"/>
        <c:axId val="2059809712"/>
        <c:extLst/>
      </c:scatterChart>
      <c:valAx>
        <c:axId val="205980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C09]dd\-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9712"/>
        <c:crosses val="autoZero"/>
        <c:crossBetween val="midCat"/>
      </c:valAx>
      <c:valAx>
        <c:axId val="20598097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0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492603577371477E-2"/>
          <c:y val="0.9139856479861691"/>
          <c:w val="0.8999999818781016"/>
          <c:h val="8.6014352013830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1" i="0" baseline="0">
                <a:solidFill>
                  <a:srgbClr val="EC44D8"/>
                </a:solidFill>
                <a:effectLst/>
              </a:rPr>
              <a:t>ONE or MORE </a:t>
            </a:r>
            <a:r>
              <a:rPr lang="en-AU" sz="1800" b="1" i="0" u="none" strike="noStrike" kern="1200" spc="0" baseline="0">
                <a:solidFill>
                  <a:srgbClr val="EC44D8"/>
                </a:solidFill>
                <a:effectLst/>
                <a:latin typeface="+mn-lt"/>
                <a:ea typeface="+mn-ea"/>
                <a:cs typeface="+mn-cs"/>
              </a:rPr>
              <a:t>DOSES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- England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70-79 Data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with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Sample Size of 5.1 Million 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Percentage Vaccination Rates correlation to Percentage of </a:t>
            </a:r>
            <a:r>
              <a:rPr lang="en-AU" sz="1800" b="1" i="0" baseline="0">
                <a:solidFill>
                  <a:srgbClr val="FF0000"/>
                </a:solidFill>
                <a:effectLst/>
              </a:rPr>
              <a:t>All Cause Deaths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Comparing: Unvaccinated Status with ONE or More Doses Covid-19 Vaccinated Status </a:t>
            </a:r>
            <a:endParaRPr lang="en-AU">
              <a:effectLst/>
            </a:endParaRP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5272825482433628E-2"/>
          <c:y val="0.14316799655566942"/>
          <c:w val="0.93801084498969078"/>
          <c:h val="0.72159978558851223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'[1]70-79 All Cause'!$C$3</c:f>
              <c:strCache>
                <c:ptCount val="1"/>
                <c:pt idx="0">
                  <c:v>70-79 
Unvaccinated Rate
Week 27 Report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4.2214152193699769E-2"/>
                  <c:y val="-1.600497067377344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ED7D3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ED7D31"/>
                        </a:solidFill>
                      </a:rPr>
                      <a:t>Percentage of 70-79 Population with Unvaccinated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ED7D3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77307007904953"/>
                      <c:h val="4.238576693394913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B1EB-4603-A565-BE009BC02AC1}"/>
                </c:ext>
              </c:extLst>
            </c:dLbl>
            <c:dLbl>
              <c:idx val="28"/>
              <c:layout>
                <c:manualLayout>
                  <c:x val="4.144761877495305E-3"/>
                  <c:y val="-1.454774511580711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EB-4603-A565-BE009BC02A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'[1]70-79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'[1]70-79 All Cause'!$C$4:$C$32</c:f>
              <c:numCache>
                <c:formatCode>General</c:formatCode>
                <c:ptCount val="29"/>
                <c:pt idx="0">
                  <c:v>0.623</c:v>
                </c:pt>
                <c:pt idx="1">
                  <c:v>8.6999999999999994E-2</c:v>
                </c:pt>
                <c:pt idx="2">
                  <c:v>6.4000000000000001E-2</c:v>
                </c:pt>
                <c:pt idx="3">
                  <c:v>0.06</c:v>
                </c:pt>
                <c:pt idx="4">
                  <c:v>5.6000000000000001E-2</c:v>
                </c:pt>
                <c:pt idx="5">
                  <c:v>5.5E-2</c:v>
                </c:pt>
                <c:pt idx="6">
                  <c:v>5.2999999999999999E-2</c:v>
                </c:pt>
                <c:pt idx="7">
                  <c:v>5.2999999999999999E-2</c:v>
                </c:pt>
                <c:pt idx="8">
                  <c:v>5.1999999999999998E-2</c:v>
                </c:pt>
                <c:pt idx="9">
                  <c:v>5.0999999999999997E-2</c:v>
                </c:pt>
                <c:pt idx="10">
                  <c:v>0.05</c:v>
                </c:pt>
                <c:pt idx="11">
                  <c:v>4.9000000000000002E-2</c:v>
                </c:pt>
                <c:pt idx="12">
                  <c:v>4.8000000000000001E-2</c:v>
                </c:pt>
                <c:pt idx="13">
                  <c:v>4.8000000000000001E-2</c:v>
                </c:pt>
                <c:pt idx="14">
                  <c:v>4.8000000000000001E-2</c:v>
                </c:pt>
                <c:pt idx="15">
                  <c:v>4.7E-2</c:v>
                </c:pt>
                <c:pt idx="16">
                  <c:v>4.7E-2</c:v>
                </c:pt>
                <c:pt idx="17">
                  <c:v>4.7E-2</c:v>
                </c:pt>
                <c:pt idx="18">
                  <c:v>4.7E-2</c:v>
                </c:pt>
                <c:pt idx="19">
                  <c:v>4.7E-2</c:v>
                </c:pt>
                <c:pt idx="20">
                  <c:v>4.7E-2</c:v>
                </c:pt>
                <c:pt idx="21">
                  <c:v>4.5999999999999999E-2</c:v>
                </c:pt>
                <c:pt idx="22">
                  <c:v>4.5999999999999999E-2</c:v>
                </c:pt>
                <c:pt idx="23">
                  <c:v>4.5999999999999999E-2</c:v>
                </c:pt>
                <c:pt idx="24">
                  <c:v>4.5999999999999999E-2</c:v>
                </c:pt>
                <c:pt idx="25">
                  <c:v>4.5999999999999999E-2</c:v>
                </c:pt>
                <c:pt idx="26">
                  <c:v>4.5999999999999999E-2</c:v>
                </c:pt>
                <c:pt idx="27">
                  <c:v>4.4999999999999998E-2</c:v>
                </c:pt>
                <c:pt idx="28">
                  <c:v>4.4999999999999998E-2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1EB-4603-A565-BE009BC02AC1}"/>
            </c:ext>
          </c:extLst>
        </c:ser>
        <c:ser>
          <c:idx val="2"/>
          <c:order val="1"/>
          <c:tx>
            <c:strRef>
              <c:f>'[1]70-79 All Cause'!$D$3</c:f>
              <c:strCache>
                <c:ptCount val="1"/>
                <c:pt idx="0">
                  <c:v>70-79  
ONE or More Doses Rate
Week 27 Report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7.3731933750930331E-2"/>
                  <c:y val="4.066479494156904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3"/>
                        </a:solidFill>
                      </a:rPr>
                      <a:t>Percentage of 70-79 Population with ONE or More Doses Vaccine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1475474094534809"/>
                      <c:h val="4.07548888158061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B1EB-4603-A565-BE009BC02AC1}"/>
                </c:ext>
              </c:extLst>
            </c:dLbl>
            <c:dLbl>
              <c:idx val="28"/>
              <c:layout>
                <c:manualLayout>
                  <c:x val="-5.1323028456758905E-3"/>
                  <c:y val="4.127433071587759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EB-4603-A565-BE009BC02A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'[1]70-79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'[1]70-79 All Cause'!$D$4:$D$32</c:f>
              <c:numCache>
                <c:formatCode>General</c:formatCode>
                <c:ptCount val="29"/>
                <c:pt idx="0">
                  <c:v>0.377</c:v>
                </c:pt>
                <c:pt idx="1">
                  <c:v>0.91300000000000003</c:v>
                </c:pt>
                <c:pt idx="2">
                  <c:v>0.93599999999999994</c:v>
                </c:pt>
                <c:pt idx="3">
                  <c:v>0.94</c:v>
                </c:pt>
                <c:pt idx="4">
                  <c:v>0.94399999999999995</c:v>
                </c:pt>
                <c:pt idx="5">
                  <c:v>0.94499999999999995</c:v>
                </c:pt>
                <c:pt idx="6">
                  <c:v>0.94699999999999995</c:v>
                </c:pt>
                <c:pt idx="7">
                  <c:v>0.94699999999999995</c:v>
                </c:pt>
                <c:pt idx="8">
                  <c:v>0.94799999999999995</c:v>
                </c:pt>
                <c:pt idx="9">
                  <c:v>0.94899999999999995</c:v>
                </c:pt>
                <c:pt idx="10">
                  <c:v>0.95</c:v>
                </c:pt>
                <c:pt idx="11">
                  <c:v>0.95099999999999996</c:v>
                </c:pt>
                <c:pt idx="12">
                  <c:v>0.95199999999999996</c:v>
                </c:pt>
                <c:pt idx="13">
                  <c:v>0.95199999999999996</c:v>
                </c:pt>
                <c:pt idx="14">
                  <c:v>0.95199999999999996</c:v>
                </c:pt>
                <c:pt idx="15">
                  <c:v>0.95299999999999996</c:v>
                </c:pt>
                <c:pt idx="16">
                  <c:v>0.95299999999999996</c:v>
                </c:pt>
                <c:pt idx="17">
                  <c:v>0.95299999999999996</c:v>
                </c:pt>
                <c:pt idx="18">
                  <c:v>0.95299999999999996</c:v>
                </c:pt>
                <c:pt idx="19">
                  <c:v>0.95299999999999996</c:v>
                </c:pt>
                <c:pt idx="20">
                  <c:v>0.95299999999999996</c:v>
                </c:pt>
                <c:pt idx="21">
                  <c:v>0.95399999999999996</c:v>
                </c:pt>
                <c:pt idx="22">
                  <c:v>0.95399999999999996</c:v>
                </c:pt>
                <c:pt idx="23">
                  <c:v>0.95399999999999996</c:v>
                </c:pt>
                <c:pt idx="24">
                  <c:v>0.95399999999999996</c:v>
                </c:pt>
                <c:pt idx="25">
                  <c:v>0.95399999999999996</c:v>
                </c:pt>
                <c:pt idx="26">
                  <c:v>0.95399999999999996</c:v>
                </c:pt>
                <c:pt idx="27">
                  <c:v>0.95499999999999996</c:v>
                </c:pt>
                <c:pt idx="28">
                  <c:v>0.95499999999999996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1EB-4603-A565-BE009BC02AC1}"/>
            </c:ext>
          </c:extLst>
        </c:ser>
        <c:ser>
          <c:idx val="3"/>
          <c:order val="2"/>
          <c:tx>
            <c:strRef>
              <c:f>'[1]70-79 All Cause'!$R$3</c:f>
              <c:strCache>
                <c:ptCount val="1"/>
                <c:pt idx="0">
                  <c:v>70-79  
Unvaccinated Status Deaths
6 July 2022 ONS DATA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'[1]70-79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'[1]70-79 All Cause'!$R$4:$R$20</c:f>
              <c:numCache>
                <c:formatCode>General</c:formatCode>
                <c:ptCount val="17"/>
                <c:pt idx="0">
                  <c:v>0.91477312946839384</c:v>
                </c:pt>
                <c:pt idx="1">
                  <c:v>0.52215482677084402</c:v>
                </c:pt>
                <c:pt idx="2">
                  <c:v>0.19559428709755508</c:v>
                </c:pt>
                <c:pt idx="3">
                  <c:v>0.1032695374800638</c:v>
                </c:pt>
                <c:pt idx="4">
                  <c:v>7.6833073322932918E-2</c:v>
                </c:pt>
                <c:pt idx="5">
                  <c:v>6.1930542717549185E-2</c:v>
                </c:pt>
                <c:pt idx="6">
                  <c:v>4.9082678103407197E-2</c:v>
                </c:pt>
                <c:pt idx="7">
                  <c:v>5.6106780061422161E-2</c:v>
                </c:pt>
                <c:pt idx="8">
                  <c:v>5.4032070648384847E-2</c:v>
                </c:pt>
                <c:pt idx="9">
                  <c:v>4.9083699496302646E-2</c:v>
                </c:pt>
                <c:pt idx="10">
                  <c:v>4.6428956156414951E-2</c:v>
                </c:pt>
                <c:pt idx="11">
                  <c:v>4.9087221095334685E-2</c:v>
                </c:pt>
                <c:pt idx="12">
                  <c:v>5.1535437254276908E-2</c:v>
                </c:pt>
                <c:pt idx="13">
                  <c:v>4.1263372389200206E-2</c:v>
                </c:pt>
                <c:pt idx="14">
                  <c:v>3.8157442420075627E-2</c:v>
                </c:pt>
                <c:pt idx="15">
                  <c:v>3.3403656821378337E-2</c:v>
                </c:pt>
                <c:pt idx="16">
                  <c:v>3.3067115034328153E-2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1EB-4603-A565-BE009BC02AC1}"/>
            </c:ext>
          </c:extLst>
        </c:ser>
        <c:ser>
          <c:idx val="5"/>
          <c:order val="3"/>
          <c:tx>
            <c:strRef>
              <c:f>'[1]70-79 All Cause'!$S$3</c:f>
              <c:strCache>
                <c:ptCount val="1"/>
                <c:pt idx="0">
                  <c:v>70-79 
Unvaccinated Status Deaths 
25 August 2023 ONS Data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1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3.3474816108593354E-2"/>
                      <c:h val="5.90812954616075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1EB-4603-A565-BE009BC02AC1}"/>
                </c:ext>
              </c:extLst>
            </c:dLbl>
            <c:dLbl>
              <c:idx val="19"/>
              <c:layout>
                <c:manualLayout>
                  <c:x val="-5.6673971573476929E-2"/>
                  <c:y val="1.957780024820506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6"/>
                        </a:solidFill>
                      </a:rPr>
                      <a:t>Percentage of All Cause Deaths for 70-79 with Unvaccinated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221460290359922"/>
                      <c:h val="3.931541543180382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B1EB-4603-A565-BE009BC02AC1}"/>
                </c:ext>
              </c:extLst>
            </c:dLbl>
            <c:dLbl>
              <c:idx val="28"/>
              <c:layout>
                <c:manualLayout>
                  <c:x val="-3.3905310694472483E-3"/>
                  <c:y val="1.8542035295796573E-2"/>
                </c:manualLayout>
              </c:layout>
              <c:tx>
                <c:rich>
                  <a:bodyPr/>
                  <a:lstStyle/>
                  <a:p>
                    <a:fld id="{B5BB9A0C-23C9-4450-8C2A-923B0253C2FB}" type="YVALUE">
                      <a:rPr lang="en-US" sz="1600" b="1"/>
                      <a:pPr/>
                      <a:t>[Y VALUE]</a:t>
                    </a:fld>
                    <a:endParaRPr lang="en-AU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1EB-4603-A565-BE009BC02AC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'[1]70-79 All Cause'!$Q$4:$Q$32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'[1]70-79 All Cause'!$S$4:$S$32</c:f>
              <c:numCache>
                <c:formatCode>General</c:formatCode>
                <c:ptCount val="29"/>
                <c:pt idx="3">
                  <c:v>9.3600637280934679E-2</c:v>
                </c:pt>
                <c:pt idx="4">
                  <c:v>7.2205736894164194E-2</c:v>
                </c:pt>
                <c:pt idx="5">
                  <c:v>5.7561096638134225E-2</c:v>
                </c:pt>
                <c:pt idx="6">
                  <c:v>5.1213538187486085E-2</c:v>
                </c:pt>
                <c:pt idx="7">
                  <c:v>5.7800286249036659E-2</c:v>
                </c:pt>
                <c:pt idx="8">
                  <c:v>5.2586391929598623E-2</c:v>
                </c:pt>
                <c:pt idx="9">
                  <c:v>4.8294327647758824E-2</c:v>
                </c:pt>
                <c:pt idx="10">
                  <c:v>4.6765084712176754E-2</c:v>
                </c:pt>
                <c:pt idx="11">
                  <c:v>5.1539738152314218E-2</c:v>
                </c:pt>
                <c:pt idx="12">
                  <c:v>5.403319181783095E-2</c:v>
                </c:pt>
                <c:pt idx="13">
                  <c:v>4.1273450824332009E-2</c:v>
                </c:pt>
                <c:pt idx="14">
                  <c:v>3.8709018486365029E-2</c:v>
                </c:pt>
                <c:pt idx="15">
                  <c:v>3.4913748579692178E-2</c:v>
                </c:pt>
                <c:pt idx="16">
                  <c:v>3.698356286095069E-2</c:v>
                </c:pt>
                <c:pt idx="17">
                  <c:v>3.4440344403444033E-2</c:v>
                </c:pt>
                <c:pt idx="18">
                  <c:v>3.528552040922852E-2</c:v>
                </c:pt>
                <c:pt idx="19">
                  <c:v>3.3097188399380119E-2</c:v>
                </c:pt>
                <c:pt idx="20">
                  <c:v>3.5030777839955229E-2</c:v>
                </c:pt>
                <c:pt idx="21">
                  <c:v>3.1025770591207681E-2</c:v>
                </c:pt>
                <c:pt idx="22">
                  <c:v>3.1682146542827659E-2</c:v>
                </c:pt>
                <c:pt idx="23">
                  <c:v>3.5519772673454887E-2</c:v>
                </c:pt>
                <c:pt idx="24">
                  <c:v>3.3073577383109821E-2</c:v>
                </c:pt>
                <c:pt idx="25">
                  <c:v>3.5271579896326344E-2</c:v>
                </c:pt>
                <c:pt idx="26">
                  <c:v>3.0022619782027554E-2</c:v>
                </c:pt>
                <c:pt idx="27">
                  <c:v>3.1989186753773373E-2</c:v>
                </c:pt>
                <c:pt idx="28">
                  <c:v>3.3282370927907798E-2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1EB-4603-A565-BE009BC02AC1}"/>
            </c:ext>
          </c:extLst>
        </c:ser>
        <c:ser>
          <c:idx val="6"/>
          <c:order val="4"/>
          <c:tx>
            <c:strRef>
              <c:f>'[1]70-79 All Cause'!$T$3</c:f>
              <c:strCache>
                <c:ptCount val="1"/>
                <c:pt idx="0">
                  <c:v>70-79  
ONE or More Doses Status Deaths
6 July 2022 ONS Data</c:v>
                </c:pt>
              </c:strCache>
            </c:strRef>
          </c:tx>
          <c:spPr>
            <a:ln w="25400" cap="rnd">
              <a:solidFill>
                <a:srgbClr val="EC44D8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'[1]70-79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'[1]70-79 All Cause'!$T$4:$T$20</c:f>
              <c:numCache>
                <c:formatCode>General</c:formatCode>
                <c:ptCount val="17"/>
                <c:pt idx="0">
                  <c:v>8.5226870531606144E-2</c:v>
                </c:pt>
                <c:pt idx="1">
                  <c:v>0.47784517322915598</c:v>
                </c:pt>
                <c:pt idx="2">
                  <c:v>0.80440571290244489</c:v>
                </c:pt>
                <c:pt idx="3">
                  <c:v>0.89673046251993616</c:v>
                </c:pt>
                <c:pt idx="4">
                  <c:v>0.92316692667706712</c:v>
                </c:pt>
                <c:pt idx="5">
                  <c:v>0.93806945728245084</c:v>
                </c:pt>
                <c:pt idx="6">
                  <c:v>0.95091732189659284</c:v>
                </c:pt>
                <c:pt idx="7">
                  <c:v>0.94389321993857789</c:v>
                </c:pt>
                <c:pt idx="8">
                  <c:v>0.94596792935161511</c:v>
                </c:pt>
                <c:pt idx="9">
                  <c:v>0.95091630050369735</c:v>
                </c:pt>
                <c:pt idx="10">
                  <c:v>0.95357104384358504</c:v>
                </c:pt>
                <c:pt idx="11">
                  <c:v>0.9509127789046653</c:v>
                </c:pt>
                <c:pt idx="12">
                  <c:v>0.94846456274572311</c:v>
                </c:pt>
                <c:pt idx="13">
                  <c:v>0.95873662761079981</c:v>
                </c:pt>
                <c:pt idx="14">
                  <c:v>0.96184255757992432</c:v>
                </c:pt>
                <c:pt idx="15">
                  <c:v>0.96659634317862164</c:v>
                </c:pt>
                <c:pt idx="16">
                  <c:v>0.96693288496567187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1EB-4603-A565-BE009BC02AC1}"/>
            </c:ext>
          </c:extLst>
        </c:ser>
        <c:ser>
          <c:idx val="4"/>
          <c:order val="5"/>
          <c:tx>
            <c:strRef>
              <c:f>'[1]70-79 All Cause'!$U$3</c:f>
              <c:strCache>
                <c:ptCount val="1"/>
                <c:pt idx="0">
                  <c:v>70-79  
ONE or More Doses Status Deaths
25 August 2023 ONS Data</c:v>
                </c:pt>
              </c:strCache>
            </c:strRef>
          </c:tx>
          <c:spPr>
            <a:ln w="25400" cap="rnd">
              <a:solidFill>
                <a:srgbClr val="EC44D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16"/>
              <c:layout>
                <c:manualLayout>
                  <c:x val="-5.2935748735218426E-2"/>
                  <c:y val="-3.376370729579917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EC44D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EC44D8"/>
                        </a:solidFill>
                      </a:rPr>
                      <a:t>Percentage of All Cause Deaths for 70-79 with ONE or More Doses Vaccine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EC44D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9756100389759744"/>
                      <c:h val="4.47841732628111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C-B1EB-4603-A565-BE009BC02AC1}"/>
                </c:ext>
              </c:extLst>
            </c:dLbl>
            <c:dLbl>
              <c:idx val="25"/>
              <c:layout>
                <c:manualLayout>
                  <c:x val="4.1091535476512299E-3"/>
                  <c:y val="-2.968808804738174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EC44D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1EB-4603-A565-BE009BC02AC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EC44D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'[1]70-79 All Cause'!$Q$7:$Q$32</c:f>
              <c:numCache>
                <c:formatCode>General</c:formatCode>
                <c:ptCount val="26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  <c:pt idx="13">
                  <c:v>44682</c:v>
                </c:pt>
                <c:pt idx="14">
                  <c:v>44713</c:v>
                </c:pt>
                <c:pt idx="15">
                  <c:v>44743</c:v>
                </c:pt>
                <c:pt idx="16">
                  <c:v>44774</c:v>
                </c:pt>
                <c:pt idx="17">
                  <c:v>44805</c:v>
                </c:pt>
                <c:pt idx="18">
                  <c:v>44835</c:v>
                </c:pt>
                <c:pt idx="19">
                  <c:v>44866</c:v>
                </c:pt>
                <c:pt idx="20">
                  <c:v>44896</c:v>
                </c:pt>
                <c:pt idx="21">
                  <c:v>44927</c:v>
                </c:pt>
                <c:pt idx="22">
                  <c:v>44958</c:v>
                </c:pt>
                <c:pt idx="23">
                  <c:v>44986</c:v>
                </c:pt>
                <c:pt idx="24">
                  <c:v>45017</c:v>
                </c:pt>
                <c:pt idx="25">
                  <c:v>45047</c:v>
                </c:pt>
              </c:numCache>
            </c:numRef>
          </c:xVal>
          <c:yVal>
            <c:numRef>
              <c:f>'[1]70-79 All Cause'!$U$7:$U$32</c:f>
              <c:numCache>
                <c:formatCode>General</c:formatCode>
                <c:ptCount val="26"/>
                <c:pt idx="0">
                  <c:v>0.90639936271906529</c:v>
                </c:pt>
                <c:pt idx="1">
                  <c:v>0.92779426310583579</c:v>
                </c:pt>
                <c:pt idx="2">
                  <c:v>0.94243890336186575</c:v>
                </c:pt>
                <c:pt idx="3">
                  <c:v>0.94878646181251391</c:v>
                </c:pt>
                <c:pt idx="4">
                  <c:v>0.94219971375096334</c:v>
                </c:pt>
                <c:pt idx="5">
                  <c:v>0.94741360807040143</c:v>
                </c:pt>
                <c:pt idx="6">
                  <c:v>0.95170567235224113</c:v>
                </c:pt>
                <c:pt idx="7">
                  <c:v>0.95323491528782323</c:v>
                </c:pt>
                <c:pt idx="8">
                  <c:v>0.94846026184768584</c:v>
                </c:pt>
                <c:pt idx="9">
                  <c:v>0.94596680818216905</c:v>
                </c:pt>
                <c:pt idx="10">
                  <c:v>0.95872654917566802</c:v>
                </c:pt>
                <c:pt idx="11">
                  <c:v>0.96129098151363501</c:v>
                </c:pt>
                <c:pt idx="12">
                  <c:v>0.96508625142030779</c:v>
                </c:pt>
                <c:pt idx="13">
                  <c:v>0.96301643713904928</c:v>
                </c:pt>
                <c:pt idx="14">
                  <c:v>0.96555965559655599</c:v>
                </c:pt>
                <c:pt idx="15">
                  <c:v>0.9647144795907715</c:v>
                </c:pt>
                <c:pt idx="16">
                  <c:v>0.96690281160061986</c:v>
                </c:pt>
                <c:pt idx="17">
                  <c:v>0.96496922216004477</c:v>
                </c:pt>
                <c:pt idx="18">
                  <c:v>0.9689742294087923</c:v>
                </c:pt>
                <c:pt idx="19">
                  <c:v>0.96831785345717236</c:v>
                </c:pt>
                <c:pt idx="20">
                  <c:v>0.96448022732654515</c:v>
                </c:pt>
                <c:pt idx="21">
                  <c:v>0.96692642261689021</c:v>
                </c:pt>
                <c:pt idx="22">
                  <c:v>0.96472842010367366</c:v>
                </c:pt>
                <c:pt idx="23">
                  <c:v>0.96997738021797242</c:v>
                </c:pt>
                <c:pt idx="24">
                  <c:v>0.96801081324622662</c:v>
                </c:pt>
                <c:pt idx="25">
                  <c:v>0.96671762907209224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1EB-4603-A565-BE009BC0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800560"/>
        <c:axId val="2059809712"/>
        <c:extLst/>
      </c:scatterChart>
      <c:valAx>
        <c:axId val="205980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C09]dd\-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9712"/>
        <c:crosses val="autoZero"/>
        <c:crossBetween val="midCat"/>
      </c:valAx>
      <c:valAx>
        <c:axId val="20598097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0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492603577371477E-2"/>
          <c:y val="0.90489272981813684"/>
          <c:w val="0.93912516052226591"/>
          <c:h val="8.6014352013830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1" i="0" baseline="0">
                <a:solidFill>
                  <a:schemeClr val="accent4">
                    <a:lumMod val="75000"/>
                  </a:schemeClr>
                </a:solidFill>
                <a:effectLst/>
              </a:rPr>
              <a:t>THREE or MORE </a:t>
            </a:r>
            <a:r>
              <a:rPr lang="en-AU" sz="1800" b="1" i="0" u="none" strike="noStrike" kern="1200" spc="0" baseline="0">
                <a:solidFill>
                  <a:schemeClr val="accent4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DOSES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- England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70-79 Data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 with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Samples Size of 5.1 Million 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Percentage Vaccination Rates correlation to Percentage of </a:t>
            </a:r>
            <a:r>
              <a:rPr lang="en-AU" sz="1800" b="1" i="0" baseline="0">
                <a:solidFill>
                  <a:srgbClr val="FF0000"/>
                </a:solidFill>
                <a:effectLst/>
              </a:rPr>
              <a:t>All Cause Death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Comparing: Unvaccinated Status with THREE or More Doses Covid-19 Vaccinated Status </a:t>
            </a:r>
            <a:endParaRPr lang="en-AU">
              <a:effectLst/>
            </a:endParaRPr>
          </a:p>
        </c:rich>
      </c:tx>
      <c:layout>
        <c:manualLayout>
          <c:xMode val="edge"/>
          <c:yMode val="edge"/>
          <c:x val="0.225653925120772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9108627310292868E-2"/>
          <c:y val="0.15226091472370179"/>
          <c:w val="0.93801084498969078"/>
          <c:h val="0.68913961901388854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'[1]70-79 All Cause'!$C$3</c:f>
              <c:strCache>
                <c:ptCount val="1"/>
                <c:pt idx="0">
                  <c:v>70-79 
Unvaccinated Rate
Week 27 Report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3.7827540037560142E-2"/>
                  <c:y val="-2.531315676047726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ED7D3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ED7D31"/>
                        </a:solidFill>
                      </a:rPr>
                      <a:t>Percentage of 70-79 Population with Unvaccinated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ED7D3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08876437783844"/>
                      <c:h val="4.238576693394913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0CB2-4878-97AA-7420C70A31F1}"/>
                </c:ext>
              </c:extLst>
            </c:dLbl>
            <c:dLbl>
              <c:idx val="28"/>
              <c:layout>
                <c:manualLayout>
                  <c:x val="4.0830752301748794E-3"/>
                  <c:y val="-2.540706918302636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B2-4878-97AA-7420C70A31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'[1]70-79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'[1]70-79 All Cause'!$C$4:$C$32</c:f>
              <c:numCache>
                <c:formatCode>General</c:formatCode>
                <c:ptCount val="29"/>
                <c:pt idx="0">
                  <c:v>0.623</c:v>
                </c:pt>
                <c:pt idx="1">
                  <c:v>8.6999999999999994E-2</c:v>
                </c:pt>
                <c:pt idx="2">
                  <c:v>6.4000000000000001E-2</c:v>
                </c:pt>
                <c:pt idx="3">
                  <c:v>0.06</c:v>
                </c:pt>
                <c:pt idx="4">
                  <c:v>5.6000000000000001E-2</c:v>
                </c:pt>
                <c:pt idx="5">
                  <c:v>5.5E-2</c:v>
                </c:pt>
                <c:pt idx="6">
                  <c:v>5.2999999999999999E-2</c:v>
                </c:pt>
                <c:pt idx="7">
                  <c:v>5.2999999999999999E-2</c:v>
                </c:pt>
                <c:pt idx="8">
                  <c:v>5.1999999999999998E-2</c:v>
                </c:pt>
                <c:pt idx="9">
                  <c:v>5.0999999999999997E-2</c:v>
                </c:pt>
                <c:pt idx="10">
                  <c:v>0.05</c:v>
                </c:pt>
                <c:pt idx="11">
                  <c:v>4.9000000000000002E-2</c:v>
                </c:pt>
                <c:pt idx="12">
                  <c:v>4.8000000000000001E-2</c:v>
                </c:pt>
                <c:pt idx="13">
                  <c:v>4.8000000000000001E-2</c:v>
                </c:pt>
                <c:pt idx="14">
                  <c:v>4.8000000000000001E-2</c:v>
                </c:pt>
                <c:pt idx="15">
                  <c:v>4.7E-2</c:v>
                </c:pt>
                <c:pt idx="16">
                  <c:v>4.7E-2</c:v>
                </c:pt>
                <c:pt idx="17">
                  <c:v>4.7E-2</c:v>
                </c:pt>
                <c:pt idx="18">
                  <c:v>4.7E-2</c:v>
                </c:pt>
                <c:pt idx="19">
                  <c:v>4.7E-2</c:v>
                </c:pt>
                <c:pt idx="20">
                  <c:v>4.7E-2</c:v>
                </c:pt>
                <c:pt idx="21">
                  <c:v>4.5999999999999999E-2</c:v>
                </c:pt>
                <c:pt idx="22">
                  <c:v>4.5999999999999999E-2</c:v>
                </c:pt>
                <c:pt idx="23">
                  <c:v>4.5999999999999999E-2</c:v>
                </c:pt>
                <c:pt idx="24">
                  <c:v>4.5999999999999999E-2</c:v>
                </c:pt>
                <c:pt idx="25">
                  <c:v>4.5999999999999999E-2</c:v>
                </c:pt>
                <c:pt idx="26">
                  <c:v>4.5999999999999999E-2</c:v>
                </c:pt>
                <c:pt idx="27">
                  <c:v>4.4999999999999998E-2</c:v>
                </c:pt>
                <c:pt idx="28">
                  <c:v>4.4999999999999998E-2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B2-4878-97AA-7420C70A31F1}"/>
            </c:ext>
          </c:extLst>
        </c:ser>
        <c:ser>
          <c:idx val="7"/>
          <c:order val="1"/>
          <c:tx>
            <c:strRef>
              <c:f>'[1]70-79 All Cause'!$F$3</c:f>
              <c:strCache>
                <c:ptCount val="1"/>
                <c:pt idx="0">
                  <c:v>70-79  
THREE or More Doses Rate
Week 27 Report</c:v>
                </c:pt>
              </c:strCache>
            </c:strRef>
          </c:tx>
          <c:spPr>
            <a:ln w="508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23"/>
              <c:layout>
                <c:manualLayout>
                  <c:x val="-5.8295100603969766E-2"/>
                  <c:y val="3.78011723246194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bg1">
                            <a:lumMod val="6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Percentage of 70-79 Population with THREE or More Doses Vaccine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>
                          <a:lumMod val="6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303055606499364"/>
                      <c:h val="5.464843818987444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0CB2-4878-97AA-7420C70A31F1}"/>
                </c:ext>
              </c:extLst>
            </c:dLbl>
            <c:dLbl>
              <c:idx val="28"/>
              <c:layout>
                <c:manualLayout>
                  <c:x val="4.7283328979215947E-3"/>
                  <c:y val="3.896040859788434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>
                          <a:lumMod val="6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B2-4878-97AA-7420C70A31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'[1]70-79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'[1]70-79 All Cause'!$F$4:$F$32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0.41899999999999998</c:v>
                </c:pt>
                <c:pt idx="10">
                  <c:v>0.81599999999999995</c:v>
                </c:pt>
                <c:pt idx="11">
                  <c:v>0.9</c:v>
                </c:pt>
                <c:pt idx="12">
                  <c:v>0.91100000000000003</c:v>
                </c:pt>
                <c:pt idx="13">
                  <c:v>0.91300000000000003</c:v>
                </c:pt>
                <c:pt idx="14">
                  <c:v>0.91500000000000004</c:v>
                </c:pt>
                <c:pt idx="15">
                  <c:v>0.91600000000000004</c:v>
                </c:pt>
                <c:pt idx="16">
                  <c:v>0.91800000000000004</c:v>
                </c:pt>
                <c:pt idx="17">
                  <c:v>0.91800000000000004</c:v>
                </c:pt>
                <c:pt idx="18">
                  <c:v>0.91900000000000004</c:v>
                </c:pt>
                <c:pt idx="19">
                  <c:v>0.91900000000000004</c:v>
                </c:pt>
                <c:pt idx="20">
                  <c:v>0.92</c:v>
                </c:pt>
                <c:pt idx="21">
                  <c:v>0.92200000000000004</c:v>
                </c:pt>
                <c:pt idx="22">
                  <c:v>0.92300000000000004</c:v>
                </c:pt>
                <c:pt idx="23">
                  <c:v>0.92300000000000004</c:v>
                </c:pt>
                <c:pt idx="24">
                  <c:v>0.92300000000000004</c:v>
                </c:pt>
                <c:pt idx="25">
                  <c:v>0.92300000000000004</c:v>
                </c:pt>
                <c:pt idx="26">
                  <c:v>0.92300000000000004</c:v>
                </c:pt>
                <c:pt idx="27">
                  <c:v>0.92400000000000004</c:v>
                </c:pt>
                <c:pt idx="28">
                  <c:v>0.92400000000000004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CB2-4878-97AA-7420C70A31F1}"/>
            </c:ext>
          </c:extLst>
        </c:ser>
        <c:ser>
          <c:idx val="3"/>
          <c:order val="2"/>
          <c:tx>
            <c:strRef>
              <c:f>'[1]70-79 All Cause'!$R$3</c:f>
              <c:strCache>
                <c:ptCount val="1"/>
                <c:pt idx="0">
                  <c:v>70-79  
Unvaccinated Status Deaths
6 July 2022 ONS DATA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'[1]70-79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'[1]70-79 All Cause'!$R$4:$R$20</c:f>
              <c:numCache>
                <c:formatCode>General</c:formatCode>
                <c:ptCount val="17"/>
                <c:pt idx="0">
                  <c:v>0.91477312946839384</c:v>
                </c:pt>
                <c:pt idx="1">
                  <c:v>0.52215482677084402</c:v>
                </c:pt>
                <c:pt idx="2">
                  <c:v>0.19559428709755508</c:v>
                </c:pt>
                <c:pt idx="3">
                  <c:v>0.1032695374800638</c:v>
                </c:pt>
                <c:pt idx="4">
                  <c:v>7.6833073322932918E-2</c:v>
                </c:pt>
                <c:pt idx="5">
                  <c:v>6.1930542717549185E-2</c:v>
                </c:pt>
                <c:pt idx="6">
                  <c:v>4.9082678103407197E-2</c:v>
                </c:pt>
                <c:pt idx="7">
                  <c:v>5.6106780061422161E-2</c:v>
                </c:pt>
                <c:pt idx="8">
                  <c:v>5.4032070648384847E-2</c:v>
                </c:pt>
                <c:pt idx="9">
                  <c:v>4.9083699496302646E-2</c:v>
                </c:pt>
                <c:pt idx="10">
                  <c:v>4.6428956156414951E-2</c:v>
                </c:pt>
                <c:pt idx="11">
                  <c:v>4.9087221095334685E-2</c:v>
                </c:pt>
                <c:pt idx="12">
                  <c:v>5.1535437254276908E-2</c:v>
                </c:pt>
                <c:pt idx="13">
                  <c:v>4.1263372389200206E-2</c:v>
                </c:pt>
                <c:pt idx="14">
                  <c:v>3.8157442420075627E-2</c:v>
                </c:pt>
                <c:pt idx="15">
                  <c:v>3.3403656821378337E-2</c:v>
                </c:pt>
                <c:pt idx="16">
                  <c:v>3.3067115034328153E-2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CB2-4878-97AA-7420C70A31F1}"/>
            </c:ext>
          </c:extLst>
        </c:ser>
        <c:ser>
          <c:idx val="5"/>
          <c:order val="3"/>
          <c:tx>
            <c:strRef>
              <c:f>'[1]70-79 All Cause'!$S$3</c:f>
              <c:strCache>
                <c:ptCount val="1"/>
                <c:pt idx="0">
                  <c:v>70-79 
Unvaccinated Status Deaths 
25 August 2023 ONS Data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9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32854482303573568"/>
                      <c:h val="6.96251426585783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0CB2-4878-97AA-7420C70A31F1}"/>
                </c:ext>
              </c:extLst>
            </c:dLbl>
            <c:dLbl>
              <c:idx val="21"/>
              <c:layout>
                <c:manualLayout>
                  <c:x val="-1.3378623755556948E-2"/>
                  <c:y val="2.233075969944068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6"/>
                        </a:solidFill>
                      </a:rPr>
                      <a:t>Percentage of All Cause Death for 70-79 with Unvaccinated Status</a:t>
                    </a:r>
                  </a:p>
                  <a:p>
                    <a:pPr>
                      <a:defRPr sz="1600" b="1">
                        <a:solidFill>
                          <a:schemeClr val="accent6"/>
                        </a:solidFill>
                      </a:defRPr>
                    </a:pPr>
                    <a:endParaRPr 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501236353604649"/>
                      <c:h val="2.9597448636945314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0CB2-4878-97AA-7420C70A31F1}"/>
                </c:ext>
              </c:extLst>
            </c:dLbl>
            <c:dLbl>
              <c:idx val="28"/>
              <c:layout>
                <c:manualLayout>
                  <c:x val="1.7669779814151406E-3"/>
                  <c:y val="2.005752165713541E-2"/>
                </c:manualLayout>
              </c:layout>
              <c:tx>
                <c:rich>
                  <a:bodyPr/>
                  <a:lstStyle/>
                  <a:p>
                    <a:fld id="{B5BB9A0C-23C9-4450-8C2A-923B0253C2FB}" type="YVALUE">
                      <a:rPr lang="en-US" sz="1600" b="1"/>
                      <a:pPr/>
                      <a:t>[Y VALUE]</a:t>
                    </a:fld>
                    <a:endParaRPr lang="en-AU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0CB2-4878-97AA-7420C70A31F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'[1]70-79 All Cause'!$Q$4:$Q$32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'[1]70-79 All Cause'!$S$4:$S$32</c:f>
              <c:numCache>
                <c:formatCode>General</c:formatCode>
                <c:ptCount val="29"/>
                <c:pt idx="3">
                  <c:v>9.3600637280934679E-2</c:v>
                </c:pt>
                <c:pt idx="4">
                  <c:v>7.2205736894164194E-2</c:v>
                </c:pt>
                <c:pt idx="5">
                  <c:v>5.7561096638134225E-2</c:v>
                </c:pt>
                <c:pt idx="6">
                  <c:v>5.1213538187486085E-2</c:v>
                </c:pt>
                <c:pt idx="7">
                  <c:v>5.7800286249036659E-2</c:v>
                </c:pt>
                <c:pt idx="8">
                  <c:v>5.2586391929598623E-2</c:v>
                </c:pt>
                <c:pt idx="9">
                  <c:v>4.8294327647758824E-2</c:v>
                </c:pt>
                <c:pt idx="10">
                  <c:v>4.6765084712176754E-2</c:v>
                </c:pt>
                <c:pt idx="11">
                  <c:v>5.1539738152314218E-2</c:v>
                </c:pt>
                <c:pt idx="12">
                  <c:v>5.403319181783095E-2</c:v>
                </c:pt>
                <c:pt idx="13">
                  <c:v>4.1273450824332009E-2</c:v>
                </c:pt>
                <c:pt idx="14">
                  <c:v>3.8709018486365029E-2</c:v>
                </c:pt>
                <c:pt idx="15">
                  <c:v>3.4913748579692178E-2</c:v>
                </c:pt>
                <c:pt idx="16">
                  <c:v>3.698356286095069E-2</c:v>
                </c:pt>
                <c:pt idx="17">
                  <c:v>3.4440344403444033E-2</c:v>
                </c:pt>
                <c:pt idx="18">
                  <c:v>3.528552040922852E-2</c:v>
                </c:pt>
                <c:pt idx="19">
                  <c:v>3.3097188399380119E-2</c:v>
                </c:pt>
                <c:pt idx="20">
                  <c:v>3.5030777839955229E-2</c:v>
                </c:pt>
                <c:pt idx="21">
                  <c:v>3.1025770591207681E-2</c:v>
                </c:pt>
                <c:pt idx="22">
                  <c:v>3.1682146542827659E-2</c:v>
                </c:pt>
                <c:pt idx="23">
                  <c:v>3.5519772673454887E-2</c:v>
                </c:pt>
                <c:pt idx="24">
                  <c:v>3.3073577383109821E-2</c:v>
                </c:pt>
                <c:pt idx="25">
                  <c:v>3.5271579896326344E-2</c:v>
                </c:pt>
                <c:pt idx="26">
                  <c:v>3.0022619782027554E-2</c:v>
                </c:pt>
                <c:pt idx="27">
                  <c:v>3.1989186753773373E-2</c:v>
                </c:pt>
                <c:pt idx="28">
                  <c:v>3.3282370927907798E-2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CB2-4878-97AA-7420C70A31F1}"/>
            </c:ext>
          </c:extLst>
        </c:ser>
        <c:ser>
          <c:idx val="8"/>
          <c:order val="4"/>
          <c:tx>
            <c:strRef>
              <c:f>'[1]70-79 All Cause'!$X$3</c:f>
              <c:strCache>
                <c:ptCount val="1"/>
                <c:pt idx="0">
                  <c:v>70-79  
THREE or More Doses Status Deaths
6 July 2022 ONS Data</c:v>
                </c:pt>
              </c:strCache>
            </c:strRef>
          </c:tx>
          <c:spPr>
            <a:ln w="25400" cap="rnd">
              <a:solidFill>
                <a:schemeClr val="accent4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'[1]70-79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'[1]70-79 All Cause'!$X$4:$X$20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1.1619800139437602E-3</c:v>
                </c:pt>
                <c:pt idx="9">
                  <c:v>7.9412710320437258E-2</c:v>
                </c:pt>
                <c:pt idx="10">
                  <c:v>0.35085640417968328</c:v>
                </c:pt>
                <c:pt idx="11">
                  <c:v>0.60973630831643</c:v>
                </c:pt>
                <c:pt idx="12">
                  <c:v>0.75634895335245989</c:v>
                </c:pt>
                <c:pt idx="13">
                  <c:v>0.83902190524707077</c:v>
                </c:pt>
                <c:pt idx="14">
                  <c:v>0.86421450670333444</c:v>
                </c:pt>
                <c:pt idx="15">
                  <c:v>0.879746835443038</c:v>
                </c:pt>
                <c:pt idx="16">
                  <c:v>0.89743589743589747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CB2-4878-97AA-7420C70A31F1}"/>
            </c:ext>
          </c:extLst>
        </c:ser>
        <c:ser>
          <c:idx val="9"/>
          <c:order val="5"/>
          <c:tx>
            <c:strRef>
              <c:f>'[1]70-79 All Cause'!$Y$3</c:f>
              <c:strCache>
                <c:ptCount val="1"/>
                <c:pt idx="0">
                  <c:v>70-79  
THREE or More Doses Status Deaths
25 August 2023 ONS Data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B2-4878-97AA-7420C70A31F1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B2-4878-97AA-7420C70A31F1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CB2-4878-97AA-7420C70A31F1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CB2-4878-97AA-7420C70A31F1}"/>
                </c:ext>
              </c:extLst>
            </c:dLbl>
            <c:dLbl>
              <c:idx val="20"/>
              <c:layout>
                <c:manualLayout>
                  <c:x val="-4.5268446248122658E-2"/>
                  <c:y val="-3.858279049095424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accent4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Percentage of All Cause Death for 70-79 with THREE or More Doses Vaccine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1580920376911488"/>
                      <c:h val="3.000624111269294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0-0CB2-4878-97AA-7420C70A31F1}"/>
                </c:ext>
              </c:extLst>
            </c:dLbl>
            <c:dLbl>
              <c:idx val="25"/>
              <c:layout>
                <c:manualLayout>
                  <c:x val="-1.244860053895623E-3"/>
                  <c:y val="-2.993560750995782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CB2-4878-97AA-7420C70A31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'[1]70-79 All Cause'!$Q$7:$Q$32</c:f>
              <c:numCache>
                <c:formatCode>General</c:formatCode>
                <c:ptCount val="26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  <c:pt idx="13">
                  <c:v>44682</c:v>
                </c:pt>
                <c:pt idx="14">
                  <c:v>44713</c:v>
                </c:pt>
                <c:pt idx="15">
                  <c:v>44743</c:v>
                </c:pt>
                <c:pt idx="16">
                  <c:v>44774</c:v>
                </c:pt>
                <c:pt idx="17">
                  <c:v>44805</c:v>
                </c:pt>
                <c:pt idx="18">
                  <c:v>44835</c:v>
                </c:pt>
                <c:pt idx="19">
                  <c:v>44866</c:v>
                </c:pt>
                <c:pt idx="20">
                  <c:v>44896</c:v>
                </c:pt>
                <c:pt idx="21">
                  <c:v>44927</c:v>
                </c:pt>
                <c:pt idx="22">
                  <c:v>44958</c:v>
                </c:pt>
                <c:pt idx="23">
                  <c:v>44986</c:v>
                </c:pt>
                <c:pt idx="24">
                  <c:v>45017</c:v>
                </c:pt>
                <c:pt idx="25">
                  <c:v>45047</c:v>
                </c:pt>
              </c:numCache>
            </c:numRef>
          </c:xVal>
          <c:yVal>
            <c:numRef>
              <c:f>'[1]70-79 All Cause'!$Y$7:$Y$32</c:f>
              <c:numCache>
                <c:formatCode>General</c:formatCode>
                <c:ptCount val="26"/>
                <c:pt idx="0">
                  <c:v>5.3106744556558679E-4</c:v>
                </c:pt>
                <c:pt idx="1">
                  <c:v>4.9455984174085062E-4</c:v>
                </c:pt>
                <c:pt idx="2">
                  <c:v>4.9621635032874329E-4</c:v>
                </c:pt>
                <c:pt idx="3">
                  <c:v>4.4533511467379205E-4</c:v>
                </c:pt>
                <c:pt idx="4">
                  <c:v>4.4038313332599361E-4</c:v>
                </c:pt>
                <c:pt idx="5">
                  <c:v>1.6097875080489374E-3</c:v>
                </c:pt>
                <c:pt idx="6">
                  <c:v>7.9730265767552558E-2</c:v>
                </c:pt>
                <c:pt idx="7">
                  <c:v>0.35053997820271476</c:v>
                </c:pt>
                <c:pt idx="8">
                  <c:v>0.61165406601512073</c:v>
                </c:pt>
                <c:pt idx="9">
                  <c:v>0.75656117329216521</c:v>
                </c:pt>
                <c:pt idx="10">
                  <c:v>0.8370665150653781</c:v>
                </c:pt>
                <c:pt idx="11">
                  <c:v>0.86313961801654582</c:v>
                </c:pt>
                <c:pt idx="12">
                  <c:v>0.88162379919429812</c:v>
                </c:pt>
                <c:pt idx="13">
                  <c:v>0.89271434917814307</c:v>
                </c:pt>
                <c:pt idx="14">
                  <c:v>0.90126355809012637</c:v>
                </c:pt>
                <c:pt idx="15">
                  <c:v>0.90406096669798519</c:v>
                </c:pt>
                <c:pt idx="16">
                  <c:v>0.9127739650210317</c:v>
                </c:pt>
                <c:pt idx="17">
                  <c:v>0.91270285394515949</c:v>
                </c:pt>
                <c:pt idx="18">
                  <c:v>0.91622031328954012</c:v>
                </c:pt>
                <c:pt idx="19">
                  <c:v>0.91723426212590298</c:v>
                </c:pt>
                <c:pt idx="20">
                  <c:v>0.91372641881758621</c:v>
                </c:pt>
                <c:pt idx="21">
                  <c:v>0.91690830010873503</c:v>
                </c:pt>
                <c:pt idx="22">
                  <c:v>0.91717376605814738</c:v>
                </c:pt>
                <c:pt idx="23">
                  <c:v>0.91990540818424837</c:v>
                </c:pt>
                <c:pt idx="24">
                  <c:v>0.91552151385447178</c:v>
                </c:pt>
                <c:pt idx="25">
                  <c:v>0.91932259202634359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CB2-4878-97AA-7420C70A3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800560"/>
        <c:axId val="2059809712"/>
        <c:extLst/>
      </c:scatterChart>
      <c:valAx>
        <c:axId val="205980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C09]dd\-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9712"/>
        <c:crosses val="autoZero"/>
        <c:crossBetween val="midCat"/>
      </c:valAx>
      <c:valAx>
        <c:axId val="20598097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0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2517864416426E-2"/>
          <c:y val="0.87243256324351304"/>
          <c:w val="0.93749141097523792"/>
          <c:h val="8.5133818639002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1" i="0" baseline="0">
                <a:solidFill>
                  <a:srgbClr val="0070C0"/>
                </a:solidFill>
                <a:effectLst/>
              </a:rPr>
              <a:t>TWO or MORE </a:t>
            </a:r>
            <a:r>
              <a:rPr lang="en-AU" sz="1800" b="1" i="0" u="none" strike="noStrike" kern="1200" spc="0" baseline="0">
                <a:solidFill>
                  <a:srgbClr val="0070C0"/>
                </a:solidFill>
                <a:effectLst/>
                <a:latin typeface="+mn-lt"/>
                <a:ea typeface="+mn-ea"/>
                <a:cs typeface="+mn-cs"/>
              </a:rPr>
              <a:t>DOSES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- England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80+ Data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with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Samples Size of 3.0 Million 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Percentage Vaccination Rates correlation to Percentage of </a:t>
            </a:r>
            <a:r>
              <a:rPr lang="en-AU" sz="1800" b="1" i="0" baseline="0">
                <a:solidFill>
                  <a:srgbClr val="FF0000"/>
                </a:solidFill>
                <a:effectLst/>
              </a:rPr>
              <a:t>All Cause Deaths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Comparing: Unvaccinated Status with TWO or More Doses Covid-19 Vaccinated Status </a:t>
            </a:r>
            <a:endParaRPr lang="en-AU">
              <a:effectLst/>
            </a:endParaRPr>
          </a:p>
        </c:rich>
      </c:tx>
      <c:layout>
        <c:manualLayout>
          <c:xMode val="edge"/>
          <c:yMode val="edge"/>
          <c:x val="0.2264208333333332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358259903904408E-2"/>
          <c:y val="0.11498496207942867"/>
          <c:w val="0.93798365896551095"/>
          <c:h val="0.74890736335566555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'[1]80 Onward All Cause'!$C$3</c:f>
              <c:strCache>
                <c:ptCount val="1"/>
                <c:pt idx="0">
                  <c:v>80 Onward
Unvaccinated Rate
Week 27 Report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2.0194620731922939E-2"/>
                  <c:y val="-2.605586440716809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ED7D3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ED7D31"/>
                        </a:solidFill>
                      </a:rPr>
                      <a:t>Percentage of 80+ Population with Unvaccinated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ED7D3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04946426305198"/>
                      <c:h val="4.690220367109790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5B88-4F95-98B9-8121A88EA7A3}"/>
                </c:ext>
              </c:extLst>
            </c:dLbl>
            <c:dLbl>
              <c:idx val="28"/>
              <c:layout>
                <c:manualLayout>
                  <c:x val="2.3780849626635887E-4"/>
                  <c:y val="-2.5407069183026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88-4F95-98B9-8121A88EA7A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'[1]80 Onward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'[1]80 Onward All Cause'!$C$4:$C$32</c:f>
              <c:numCache>
                <c:formatCode>General</c:formatCode>
                <c:ptCount val="29"/>
                <c:pt idx="0">
                  <c:v>0.129</c:v>
                </c:pt>
                <c:pt idx="1">
                  <c:v>5.7000000000000002E-2</c:v>
                </c:pt>
                <c:pt idx="2">
                  <c:v>4.8000000000000001E-2</c:v>
                </c:pt>
                <c:pt idx="3">
                  <c:v>4.4999999999999998E-2</c:v>
                </c:pt>
                <c:pt idx="4">
                  <c:v>4.2999999999999997E-2</c:v>
                </c:pt>
                <c:pt idx="5">
                  <c:v>4.2000000000000003E-2</c:v>
                </c:pt>
                <c:pt idx="6">
                  <c:v>4.2000000000000003E-2</c:v>
                </c:pt>
                <c:pt idx="7">
                  <c:v>4.1000000000000002E-2</c:v>
                </c:pt>
                <c:pt idx="8">
                  <c:v>4.1000000000000002E-2</c:v>
                </c:pt>
                <c:pt idx="9">
                  <c:v>0.04</c:v>
                </c:pt>
                <c:pt idx="10">
                  <c:v>3.9E-2</c:v>
                </c:pt>
                <c:pt idx="11">
                  <c:v>3.7999999999999999E-2</c:v>
                </c:pt>
                <c:pt idx="12">
                  <c:v>3.7999999999999999E-2</c:v>
                </c:pt>
                <c:pt idx="13">
                  <c:v>3.7999999999999999E-2</c:v>
                </c:pt>
                <c:pt idx="14">
                  <c:v>3.6999999999999998E-2</c:v>
                </c:pt>
                <c:pt idx="15">
                  <c:v>3.6999999999999998E-2</c:v>
                </c:pt>
                <c:pt idx="16">
                  <c:v>3.6999999999999998E-2</c:v>
                </c:pt>
                <c:pt idx="17">
                  <c:v>3.6999999999999998E-2</c:v>
                </c:pt>
                <c:pt idx="18">
                  <c:v>3.6999999999999998E-2</c:v>
                </c:pt>
                <c:pt idx="19">
                  <c:v>3.6999999999999998E-2</c:v>
                </c:pt>
                <c:pt idx="20">
                  <c:v>3.5999999999999997E-2</c:v>
                </c:pt>
                <c:pt idx="21">
                  <c:v>3.5999999999999997E-2</c:v>
                </c:pt>
                <c:pt idx="22">
                  <c:v>3.5999999999999997E-2</c:v>
                </c:pt>
                <c:pt idx="23">
                  <c:v>3.5999999999999997E-2</c:v>
                </c:pt>
                <c:pt idx="24">
                  <c:v>3.5999999999999997E-2</c:v>
                </c:pt>
                <c:pt idx="25">
                  <c:v>3.5999999999999997E-2</c:v>
                </c:pt>
                <c:pt idx="26">
                  <c:v>3.5999999999999997E-2</c:v>
                </c:pt>
                <c:pt idx="27">
                  <c:v>3.5000000000000003E-2</c:v>
                </c:pt>
                <c:pt idx="28">
                  <c:v>3.5000000000000003E-2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B88-4F95-98B9-8121A88EA7A3}"/>
            </c:ext>
          </c:extLst>
        </c:ser>
        <c:ser>
          <c:idx val="7"/>
          <c:order val="1"/>
          <c:tx>
            <c:strRef>
              <c:f>'[1]80 Onward All Cause'!$E$3</c:f>
              <c:strCache>
                <c:ptCount val="1"/>
                <c:pt idx="0">
                  <c:v>80  Onward
TWO or More Doses Rate
Week 27 Report</c:v>
                </c:pt>
              </c:strCache>
            </c:strRef>
          </c:tx>
          <c:spPr>
            <a:ln w="508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2.6828431074321802E-2"/>
                  <c:y val="2.658828502415458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chemeClr val="bg1">
                            <a:lumMod val="6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Percentage of 80+ Population with TWO or More Doses Vaccine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chemeClr val="bg1">
                          <a:lumMod val="6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4237795067545455"/>
                      <c:h val="4.8717874672380486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5B88-4F95-98B9-8121A88EA7A3}"/>
                </c:ext>
              </c:extLst>
            </c:dLbl>
            <c:dLbl>
              <c:idx val="28"/>
              <c:layout>
                <c:manualLayout>
                  <c:x val="4.0156891374908757E-3"/>
                  <c:y val="2.823985507246376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>
                          <a:lumMod val="6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88-4F95-98B9-8121A88EA7A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'[1]80 Onward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'[1]80 Onward All Cause'!$E$4:$E$32</c:f>
              <c:numCache>
                <c:formatCode>General</c:formatCode>
                <c:ptCount val="29"/>
                <c:pt idx="0">
                  <c:v>9.7000000000000003E-2</c:v>
                </c:pt>
                <c:pt idx="1">
                  <c:v>0.10299999999999999</c:v>
                </c:pt>
                <c:pt idx="2">
                  <c:v>0.34300000000000003</c:v>
                </c:pt>
                <c:pt idx="3">
                  <c:v>0.88700000000000001</c:v>
                </c:pt>
                <c:pt idx="4">
                  <c:v>0.93700000000000006</c:v>
                </c:pt>
                <c:pt idx="5">
                  <c:v>0.94299999999999995</c:v>
                </c:pt>
                <c:pt idx="6">
                  <c:v>0.94599999999999995</c:v>
                </c:pt>
                <c:pt idx="7">
                  <c:v>0.94699999999999995</c:v>
                </c:pt>
                <c:pt idx="8">
                  <c:v>0.94899999999999995</c:v>
                </c:pt>
                <c:pt idx="9">
                  <c:v>0.95299999999999996</c:v>
                </c:pt>
                <c:pt idx="10">
                  <c:v>0.95499999999999996</c:v>
                </c:pt>
                <c:pt idx="11">
                  <c:v>0.95599999999999996</c:v>
                </c:pt>
                <c:pt idx="12">
                  <c:v>0.95599999999999996</c:v>
                </c:pt>
                <c:pt idx="13">
                  <c:v>0.95699999999999996</c:v>
                </c:pt>
                <c:pt idx="14">
                  <c:v>0.95699999999999996</c:v>
                </c:pt>
                <c:pt idx="15">
                  <c:v>0.95699999999999996</c:v>
                </c:pt>
                <c:pt idx="16">
                  <c:v>0.95799999999999996</c:v>
                </c:pt>
                <c:pt idx="17">
                  <c:v>0.95799999999999996</c:v>
                </c:pt>
                <c:pt idx="18">
                  <c:v>0.95799999999999996</c:v>
                </c:pt>
                <c:pt idx="19">
                  <c:v>0.95799999999999996</c:v>
                </c:pt>
                <c:pt idx="20">
                  <c:v>0.95799999999999996</c:v>
                </c:pt>
                <c:pt idx="21">
                  <c:v>0.95899999999999996</c:v>
                </c:pt>
                <c:pt idx="22">
                  <c:v>0.95899999999999996</c:v>
                </c:pt>
                <c:pt idx="23">
                  <c:v>0.95899999999999996</c:v>
                </c:pt>
                <c:pt idx="24">
                  <c:v>0.95899999999999996</c:v>
                </c:pt>
                <c:pt idx="25">
                  <c:v>0.95899999999999996</c:v>
                </c:pt>
                <c:pt idx="26">
                  <c:v>0.95899999999999996</c:v>
                </c:pt>
                <c:pt idx="27">
                  <c:v>0.96</c:v>
                </c:pt>
                <c:pt idx="28">
                  <c:v>0.96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B88-4F95-98B9-8121A88EA7A3}"/>
            </c:ext>
          </c:extLst>
        </c:ser>
        <c:ser>
          <c:idx val="3"/>
          <c:order val="2"/>
          <c:tx>
            <c:strRef>
              <c:f>'[1]80 Onward All Cause'!$R$3</c:f>
              <c:strCache>
                <c:ptCount val="1"/>
                <c:pt idx="0">
                  <c:v>80  Onward
Unvaccinated Status Deaths
6 July 2022 ONS DATA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'[1]80 Onward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'[1]80 Onward All Cause'!$R$4:$R$20</c:f>
              <c:numCache>
                <c:formatCode>General</c:formatCode>
                <c:ptCount val="17"/>
                <c:pt idx="0">
                  <c:v>0.76030354221971952</c:v>
                </c:pt>
                <c:pt idx="1">
                  <c:v>0.32997689006272696</c:v>
                </c:pt>
                <c:pt idx="2">
                  <c:v>0.13049875691308538</c:v>
                </c:pt>
                <c:pt idx="3">
                  <c:v>7.1516993022732386E-2</c:v>
                </c:pt>
                <c:pt idx="4">
                  <c:v>4.5574815054808572E-2</c:v>
                </c:pt>
                <c:pt idx="5">
                  <c:v>4.5232841714086633E-2</c:v>
                </c:pt>
                <c:pt idx="6">
                  <c:v>4.1719859061430831E-2</c:v>
                </c:pt>
                <c:pt idx="7">
                  <c:v>4.2544508493597921E-2</c:v>
                </c:pt>
                <c:pt idx="8">
                  <c:v>3.748299662451509E-2</c:v>
                </c:pt>
                <c:pt idx="9">
                  <c:v>3.4582132564841501E-2</c:v>
                </c:pt>
                <c:pt idx="10">
                  <c:v>3.5556357729446798E-2</c:v>
                </c:pt>
                <c:pt idx="11">
                  <c:v>3.7828613221730117E-2</c:v>
                </c:pt>
                <c:pt idx="12">
                  <c:v>3.7760146221908361E-2</c:v>
                </c:pt>
                <c:pt idx="13">
                  <c:v>3.03401627291442E-2</c:v>
                </c:pt>
                <c:pt idx="14">
                  <c:v>2.8199863107460643E-2</c:v>
                </c:pt>
                <c:pt idx="15">
                  <c:v>2.8214171208720745E-2</c:v>
                </c:pt>
                <c:pt idx="16">
                  <c:v>2.3822653578912539E-2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B88-4F95-98B9-8121A88EA7A3}"/>
            </c:ext>
          </c:extLst>
        </c:ser>
        <c:ser>
          <c:idx val="5"/>
          <c:order val="3"/>
          <c:tx>
            <c:strRef>
              <c:f>'[1]80 Onward All Cause'!$S$3</c:f>
              <c:strCache>
                <c:ptCount val="1"/>
                <c:pt idx="0">
                  <c:v>80 Onward
Unvaccinated Status Deaths 
25 August 2023 ONS Data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88-4F95-98B9-8121A88EA7A3}"/>
                </c:ext>
              </c:extLst>
            </c:dLbl>
            <c:dLbl>
              <c:idx val="19"/>
              <c:layout>
                <c:manualLayout>
                  <c:x val="-4.7400472630495287E-2"/>
                  <c:y val="1.741177536231872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6"/>
                        </a:solidFill>
                      </a:rPr>
                      <a:t>Percentage of All Cause Deaths for 80+ with Unvaccinated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2017056346056347"/>
                      <c:h val="4.684284812153675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5B88-4F95-98B9-8121A88EA7A3}"/>
                </c:ext>
              </c:extLst>
            </c:dLbl>
            <c:dLbl>
              <c:idx val="28"/>
              <c:layout>
                <c:manualLayout>
                  <c:x val="3.3908488158274569E-3"/>
                  <c:y val="1.8542035295796573E-2"/>
                </c:manualLayout>
              </c:layout>
              <c:tx>
                <c:rich>
                  <a:bodyPr/>
                  <a:lstStyle/>
                  <a:p>
                    <a:fld id="{B5BB9A0C-23C9-4450-8C2A-923B0253C2FB}" type="YVALUE">
                      <a:rPr lang="en-US" sz="1600" b="1"/>
                      <a:pPr/>
                      <a:t>[Y VALUE]</a:t>
                    </a:fld>
                    <a:endParaRPr lang="en-AU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B88-4F95-98B9-8121A88EA7A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'[1]80 Onward All Cause'!$Q$4:$Q$32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'[1]80 Onward All Cause'!$S$4:$S$32</c:f>
              <c:numCache>
                <c:formatCode>General</c:formatCode>
                <c:ptCount val="29"/>
                <c:pt idx="3">
                  <c:v>6.619412369955413E-2</c:v>
                </c:pt>
                <c:pt idx="4">
                  <c:v>4.583619369488303E-2</c:v>
                </c:pt>
                <c:pt idx="5">
                  <c:v>4.2063937184520471E-2</c:v>
                </c:pt>
                <c:pt idx="6">
                  <c:v>4.1478499901826033E-2</c:v>
                </c:pt>
                <c:pt idx="7">
                  <c:v>4.0207649737989126E-2</c:v>
                </c:pt>
                <c:pt idx="8">
                  <c:v>3.5853131749460046E-2</c:v>
                </c:pt>
                <c:pt idx="9">
                  <c:v>3.3894673694133778E-2</c:v>
                </c:pt>
                <c:pt idx="10">
                  <c:v>3.6060670796838286E-2</c:v>
                </c:pt>
                <c:pt idx="11">
                  <c:v>3.7732943169567226E-2</c:v>
                </c:pt>
                <c:pt idx="12">
                  <c:v>3.7446741977094161E-2</c:v>
                </c:pt>
                <c:pt idx="13">
                  <c:v>3.0626322082222018E-2</c:v>
                </c:pt>
                <c:pt idx="14">
                  <c:v>3.007741444223529E-2</c:v>
                </c:pt>
                <c:pt idx="15">
                  <c:v>2.8318658990856754E-2</c:v>
                </c:pt>
                <c:pt idx="16">
                  <c:v>2.4382314694408321E-2</c:v>
                </c:pt>
                <c:pt idx="17">
                  <c:v>2.3536926932337478E-2</c:v>
                </c:pt>
                <c:pt idx="18">
                  <c:v>2.8372875354107648E-2</c:v>
                </c:pt>
                <c:pt idx="19">
                  <c:v>2.4431339511373211E-2</c:v>
                </c:pt>
                <c:pt idx="20">
                  <c:v>2.1851583272903069E-2</c:v>
                </c:pt>
                <c:pt idx="21">
                  <c:v>2.3789191167500306E-2</c:v>
                </c:pt>
                <c:pt idx="22">
                  <c:v>2.3411662315056571E-2</c:v>
                </c:pt>
                <c:pt idx="23">
                  <c:v>2.4297269656305204E-2</c:v>
                </c:pt>
                <c:pt idx="24">
                  <c:v>2.3851410785574127E-2</c:v>
                </c:pt>
                <c:pt idx="25">
                  <c:v>2.3971839771866506E-2</c:v>
                </c:pt>
                <c:pt idx="26">
                  <c:v>2.3210909529747779E-2</c:v>
                </c:pt>
                <c:pt idx="27">
                  <c:v>2.3512695939132827E-2</c:v>
                </c:pt>
                <c:pt idx="28">
                  <c:v>2.1356845456771981E-2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B88-4F95-98B9-8121A88EA7A3}"/>
            </c:ext>
          </c:extLst>
        </c:ser>
        <c:ser>
          <c:idx val="8"/>
          <c:order val="4"/>
          <c:tx>
            <c:strRef>
              <c:f>'[1]80 Onward All Cause'!$V$3</c:f>
              <c:strCache>
                <c:ptCount val="1"/>
                <c:pt idx="0">
                  <c:v>80  Onward
TWO or More Doses Status Deaths
6 July 2022 ONS Data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'[1]80 Onward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'[1]80 Onward All Cause'!$V$4:$V$20</c:f>
              <c:numCache>
                <c:formatCode>General</c:formatCode>
                <c:ptCount val="17"/>
                <c:pt idx="0">
                  <c:v>1.3541415279006784E-2</c:v>
                </c:pt>
                <c:pt idx="1">
                  <c:v>3.8172664245625619E-2</c:v>
                </c:pt>
                <c:pt idx="2">
                  <c:v>0.12177177939012634</c:v>
                </c:pt>
                <c:pt idx="3">
                  <c:v>0.49184109835696599</c:v>
                </c:pt>
                <c:pt idx="4">
                  <c:v>0.78611156109941138</c:v>
                </c:pt>
                <c:pt idx="5">
                  <c:v>0.87934037858553016</c:v>
                </c:pt>
                <c:pt idx="6">
                  <c:v>0.91661134657611198</c:v>
                </c:pt>
                <c:pt idx="7">
                  <c:v>0.92802122124164665</c:v>
                </c:pt>
                <c:pt idx="8">
                  <c:v>0.93888860899793436</c:v>
                </c:pt>
                <c:pt idx="9">
                  <c:v>0.94488472622478381</c:v>
                </c:pt>
                <c:pt idx="10">
                  <c:v>0.9496435339770779</c:v>
                </c:pt>
                <c:pt idx="11">
                  <c:v>0.94880338060216973</c:v>
                </c:pt>
                <c:pt idx="12">
                  <c:v>0.95023470277904709</c:v>
                </c:pt>
                <c:pt idx="13">
                  <c:v>0.96049406920890112</c:v>
                </c:pt>
                <c:pt idx="14">
                  <c:v>0.96354095368469084</c:v>
                </c:pt>
                <c:pt idx="15">
                  <c:v>0.96427426372921721</c:v>
                </c:pt>
                <c:pt idx="16">
                  <c:v>0.96900849233484065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B88-4F95-98B9-8121A88EA7A3}"/>
            </c:ext>
          </c:extLst>
        </c:ser>
        <c:ser>
          <c:idx val="9"/>
          <c:order val="5"/>
          <c:tx>
            <c:strRef>
              <c:f>'[1]80 Onward All Cause'!$W$3</c:f>
              <c:strCache>
                <c:ptCount val="1"/>
                <c:pt idx="0">
                  <c:v>80  Onward
TWO or More Doses Status Deaths
25 August 2023 ONS Data</c:v>
                </c:pt>
              </c:strCache>
            </c:strRef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16"/>
              <c:layout>
                <c:manualLayout>
                  <c:x val="-3.3993190876155835E-2"/>
                  <c:y val="-2.323115942028985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0070C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0070C0"/>
                        </a:solidFill>
                      </a:rPr>
                      <a:t>Percentage of All Cause Deaths for 80+ with TWO or More Doses Vaccine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1073876516296979"/>
                      <c:h val="4.7125301366992556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C-5B88-4F95-98B9-8121A88EA7A3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3.5496510115009421E-2"/>
                      <c:h val="3.71748804436389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5B88-4F95-98B9-8121A88EA7A3}"/>
                </c:ext>
              </c:extLst>
            </c:dLbl>
            <c:dLbl>
              <c:idx val="25"/>
              <c:layout>
                <c:manualLayout>
                  <c:x val="8.9653066312611312E-3"/>
                  <c:y val="-1.713212560386473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5512077499048181E-2"/>
                      <c:h val="3.54241993070711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5B88-4F95-98B9-8121A88EA7A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'[1]80 Onward All Cause'!$Q$7:$Q$32</c:f>
              <c:numCache>
                <c:formatCode>General</c:formatCode>
                <c:ptCount val="26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  <c:pt idx="13">
                  <c:v>44682</c:v>
                </c:pt>
                <c:pt idx="14">
                  <c:v>44713</c:v>
                </c:pt>
                <c:pt idx="15">
                  <c:v>44743</c:v>
                </c:pt>
                <c:pt idx="16">
                  <c:v>44774</c:v>
                </c:pt>
                <c:pt idx="17">
                  <c:v>44805</c:v>
                </c:pt>
                <c:pt idx="18">
                  <c:v>44835</c:v>
                </c:pt>
                <c:pt idx="19">
                  <c:v>44866</c:v>
                </c:pt>
                <c:pt idx="20">
                  <c:v>44896</c:v>
                </c:pt>
                <c:pt idx="21">
                  <c:v>44927</c:v>
                </c:pt>
                <c:pt idx="22">
                  <c:v>44958</c:v>
                </c:pt>
                <c:pt idx="23">
                  <c:v>44986</c:v>
                </c:pt>
                <c:pt idx="24">
                  <c:v>45017</c:v>
                </c:pt>
                <c:pt idx="25">
                  <c:v>45047</c:v>
                </c:pt>
              </c:numCache>
            </c:numRef>
          </c:xVal>
          <c:yVal>
            <c:numRef>
              <c:f>'[1]80 Onward All Cause'!$W$7:$W$32</c:f>
              <c:numCache>
                <c:formatCode>General</c:formatCode>
                <c:ptCount val="26"/>
                <c:pt idx="0">
                  <c:v>0.50577340802560877</c:v>
                </c:pt>
                <c:pt idx="1">
                  <c:v>0.79305064160109839</c:v>
                </c:pt>
                <c:pt idx="2">
                  <c:v>0.88424004486819963</c:v>
                </c:pt>
                <c:pt idx="3">
                  <c:v>0.91841743569605339</c:v>
                </c:pt>
                <c:pt idx="4">
                  <c:v>0.93226896517948965</c:v>
                </c:pt>
                <c:pt idx="5">
                  <c:v>0.94178065754739626</c:v>
                </c:pt>
                <c:pt idx="6">
                  <c:v>0.94579423233491877</c:v>
                </c:pt>
                <c:pt idx="7">
                  <c:v>0.95001068147831658</c:v>
                </c:pt>
                <c:pt idx="8">
                  <c:v>0.94921453873402128</c:v>
                </c:pt>
                <c:pt idx="9">
                  <c:v>0.95098307469804166</c:v>
                </c:pt>
                <c:pt idx="10">
                  <c:v>0.96040651154235257</c:v>
                </c:pt>
                <c:pt idx="11">
                  <c:v>0.96188502051694236</c:v>
                </c:pt>
                <c:pt idx="12">
                  <c:v>0.96465458855401287</c:v>
                </c:pt>
                <c:pt idx="13">
                  <c:v>0.96888352219951701</c:v>
                </c:pt>
                <c:pt idx="14">
                  <c:v>0.97164758488526359</c:v>
                </c:pt>
                <c:pt idx="15">
                  <c:v>0.9664483002832861</c:v>
                </c:pt>
                <c:pt idx="16">
                  <c:v>0.97018627726294115</c:v>
                </c:pt>
                <c:pt idx="17">
                  <c:v>0.97365240512448636</c:v>
                </c:pt>
                <c:pt idx="18">
                  <c:v>0.97108698304257657</c:v>
                </c:pt>
                <c:pt idx="19">
                  <c:v>0.97162750217580507</c:v>
                </c:pt>
                <c:pt idx="20">
                  <c:v>0.97111600086775962</c:v>
                </c:pt>
                <c:pt idx="21">
                  <c:v>0.97141213884565936</c:v>
                </c:pt>
                <c:pt idx="22">
                  <c:v>0.97157242792853005</c:v>
                </c:pt>
                <c:pt idx="23">
                  <c:v>0.97228367995494591</c:v>
                </c:pt>
                <c:pt idx="24">
                  <c:v>0.9723622696855807</c:v>
                </c:pt>
                <c:pt idx="25">
                  <c:v>0.97506735243693365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B88-4F95-98B9-8121A88EA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800560"/>
        <c:axId val="2059809712"/>
        <c:extLst/>
      </c:scatterChart>
      <c:valAx>
        <c:axId val="205980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C09]dd\-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9712"/>
        <c:crosses val="autoZero"/>
        <c:crossBetween val="midCat"/>
      </c:valAx>
      <c:valAx>
        <c:axId val="20598097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0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492603577371477E-2"/>
          <c:y val="0.9139856479861691"/>
          <c:w val="0.8999999818781016"/>
          <c:h val="8.6014352013830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1" i="0" baseline="0">
                <a:solidFill>
                  <a:srgbClr val="EC44D8"/>
                </a:solidFill>
                <a:effectLst/>
              </a:rPr>
              <a:t>ONE or MORE </a:t>
            </a:r>
            <a:r>
              <a:rPr lang="en-AU" sz="1800" b="1" i="0" u="none" strike="noStrike" kern="1200" spc="0" baseline="0">
                <a:solidFill>
                  <a:srgbClr val="EC44D8"/>
                </a:solidFill>
                <a:effectLst/>
                <a:latin typeface="+mn-lt"/>
                <a:ea typeface="+mn-ea"/>
                <a:cs typeface="+mn-cs"/>
              </a:rPr>
              <a:t>DOSES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- England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80+ Data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with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Sample Size of 3.0 Million 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Percentage Vaccination Rates correlation to Percentage of </a:t>
            </a:r>
            <a:r>
              <a:rPr lang="en-AU" sz="1800" b="1" i="0" baseline="0">
                <a:solidFill>
                  <a:srgbClr val="FF0000"/>
                </a:solidFill>
                <a:effectLst/>
              </a:rPr>
              <a:t>All Cause Deaths 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Comparing: Unvaccinated Status with ONE or More Doses Covid-19 Vaccinated Status </a:t>
            </a:r>
            <a:endParaRPr lang="en-AU">
              <a:effectLst/>
            </a:endParaRP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5272825482433628E-2"/>
          <c:y val="0.14316799655566942"/>
          <c:w val="0.93801084498969078"/>
          <c:h val="0.72159978558851223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'[1]80 Onward All Cause'!$C$3</c:f>
              <c:strCache>
                <c:ptCount val="1"/>
                <c:pt idx="0">
                  <c:v>80 Onward
Unvaccinated Rate
Week 27 Report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4.2214152193699769E-2"/>
                  <c:y val="-1.600497067377344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ED7D3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ED7D31"/>
                        </a:solidFill>
                      </a:rPr>
                      <a:t>Percentage of 80+ Population with Unvaccinated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ED7D3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77307007904953"/>
                      <c:h val="4.238576693394913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4BC5-4BCE-A883-A70584C5A662}"/>
                </c:ext>
              </c:extLst>
            </c:dLbl>
            <c:dLbl>
              <c:idx val="28"/>
              <c:layout>
                <c:manualLayout>
                  <c:x val="4.144761877495305E-3"/>
                  <c:y val="-1.454774511580711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C5-4BCE-A883-A70584C5A6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'[1]80 Onward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'[1]80 Onward All Cause'!$C$4:$C$32</c:f>
              <c:numCache>
                <c:formatCode>General</c:formatCode>
                <c:ptCount val="29"/>
                <c:pt idx="0">
                  <c:v>0.129</c:v>
                </c:pt>
                <c:pt idx="1">
                  <c:v>5.7000000000000002E-2</c:v>
                </c:pt>
                <c:pt idx="2">
                  <c:v>4.8000000000000001E-2</c:v>
                </c:pt>
                <c:pt idx="3">
                  <c:v>4.4999999999999998E-2</c:v>
                </c:pt>
                <c:pt idx="4">
                  <c:v>4.2999999999999997E-2</c:v>
                </c:pt>
                <c:pt idx="5">
                  <c:v>4.2000000000000003E-2</c:v>
                </c:pt>
                <c:pt idx="6">
                  <c:v>4.2000000000000003E-2</c:v>
                </c:pt>
                <c:pt idx="7">
                  <c:v>4.1000000000000002E-2</c:v>
                </c:pt>
                <c:pt idx="8">
                  <c:v>4.1000000000000002E-2</c:v>
                </c:pt>
                <c:pt idx="9">
                  <c:v>0.04</c:v>
                </c:pt>
                <c:pt idx="10">
                  <c:v>3.9E-2</c:v>
                </c:pt>
                <c:pt idx="11">
                  <c:v>3.7999999999999999E-2</c:v>
                </c:pt>
                <c:pt idx="12">
                  <c:v>3.7999999999999999E-2</c:v>
                </c:pt>
                <c:pt idx="13">
                  <c:v>3.7999999999999999E-2</c:v>
                </c:pt>
                <c:pt idx="14">
                  <c:v>3.6999999999999998E-2</c:v>
                </c:pt>
                <c:pt idx="15">
                  <c:v>3.6999999999999998E-2</c:v>
                </c:pt>
                <c:pt idx="16">
                  <c:v>3.6999999999999998E-2</c:v>
                </c:pt>
                <c:pt idx="17">
                  <c:v>3.6999999999999998E-2</c:v>
                </c:pt>
                <c:pt idx="18">
                  <c:v>3.6999999999999998E-2</c:v>
                </c:pt>
                <c:pt idx="19">
                  <c:v>3.6999999999999998E-2</c:v>
                </c:pt>
                <c:pt idx="20">
                  <c:v>3.5999999999999997E-2</c:v>
                </c:pt>
                <c:pt idx="21">
                  <c:v>3.5999999999999997E-2</c:v>
                </c:pt>
                <c:pt idx="22">
                  <c:v>3.5999999999999997E-2</c:v>
                </c:pt>
                <c:pt idx="23">
                  <c:v>3.5999999999999997E-2</c:v>
                </c:pt>
                <c:pt idx="24">
                  <c:v>3.5999999999999997E-2</c:v>
                </c:pt>
                <c:pt idx="25">
                  <c:v>3.5999999999999997E-2</c:v>
                </c:pt>
                <c:pt idx="26">
                  <c:v>3.5999999999999997E-2</c:v>
                </c:pt>
                <c:pt idx="27">
                  <c:v>3.5000000000000003E-2</c:v>
                </c:pt>
                <c:pt idx="28">
                  <c:v>3.5000000000000003E-2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BC5-4BCE-A883-A70584C5A662}"/>
            </c:ext>
          </c:extLst>
        </c:ser>
        <c:ser>
          <c:idx val="2"/>
          <c:order val="1"/>
          <c:tx>
            <c:strRef>
              <c:f>'[1]80 Onward All Cause'!$D$3</c:f>
              <c:strCache>
                <c:ptCount val="1"/>
                <c:pt idx="0">
                  <c:v>80  Onward
ONE or More Doses Rate
Week 27 Report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7.3731933750930331E-2"/>
                  <c:y val="4.066479494156904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3"/>
                        </a:solidFill>
                      </a:rPr>
                      <a:t>Percentage of 80+ Population with ONE or More Doses Vaccine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1475474094534809"/>
                      <c:h val="4.07548888158061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4BC5-4BCE-A883-A70584C5A662}"/>
                </c:ext>
              </c:extLst>
            </c:dLbl>
            <c:dLbl>
              <c:idx val="28"/>
              <c:layout>
                <c:manualLayout>
                  <c:x val="-5.1323028456758905E-3"/>
                  <c:y val="4.127433071587759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C5-4BCE-A883-A70584C5A6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'[1]80 Onward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'[1]80 Onward All Cause'!$D$4:$D$32</c:f>
              <c:numCache>
                <c:formatCode>General</c:formatCode>
                <c:ptCount val="29"/>
                <c:pt idx="0">
                  <c:v>0.871</c:v>
                </c:pt>
                <c:pt idx="1">
                  <c:v>0.94299999999999995</c:v>
                </c:pt>
                <c:pt idx="2">
                  <c:v>0.95199999999999996</c:v>
                </c:pt>
                <c:pt idx="3">
                  <c:v>0.95499999999999996</c:v>
                </c:pt>
                <c:pt idx="4">
                  <c:v>0.95699999999999996</c:v>
                </c:pt>
                <c:pt idx="5">
                  <c:v>0.95799999999999996</c:v>
                </c:pt>
                <c:pt idx="6">
                  <c:v>0.95799999999999996</c:v>
                </c:pt>
                <c:pt idx="7">
                  <c:v>0.95899999999999996</c:v>
                </c:pt>
                <c:pt idx="8">
                  <c:v>0.95899999999999996</c:v>
                </c:pt>
                <c:pt idx="9">
                  <c:v>0.96</c:v>
                </c:pt>
                <c:pt idx="10">
                  <c:v>0.96099999999999997</c:v>
                </c:pt>
                <c:pt idx="11">
                  <c:v>0.96199999999999997</c:v>
                </c:pt>
                <c:pt idx="12">
                  <c:v>0.96199999999999997</c:v>
                </c:pt>
                <c:pt idx="13">
                  <c:v>0.96199999999999997</c:v>
                </c:pt>
                <c:pt idx="14">
                  <c:v>0.96299999999999997</c:v>
                </c:pt>
                <c:pt idx="15">
                  <c:v>0.96299999999999997</c:v>
                </c:pt>
                <c:pt idx="16">
                  <c:v>0.96299999999999997</c:v>
                </c:pt>
                <c:pt idx="17">
                  <c:v>0.96299999999999997</c:v>
                </c:pt>
                <c:pt idx="18">
                  <c:v>0.96299999999999997</c:v>
                </c:pt>
                <c:pt idx="19">
                  <c:v>0.96299999999999997</c:v>
                </c:pt>
                <c:pt idx="20">
                  <c:v>0.96399999999999997</c:v>
                </c:pt>
                <c:pt idx="21">
                  <c:v>0.96399999999999997</c:v>
                </c:pt>
                <c:pt idx="22">
                  <c:v>0.96399999999999997</c:v>
                </c:pt>
                <c:pt idx="23">
                  <c:v>0.96399999999999997</c:v>
                </c:pt>
                <c:pt idx="24">
                  <c:v>0.96399999999999997</c:v>
                </c:pt>
                <c:pt idx="25">
                  <c:v>0.96399999999999997</c:v>
                </c:pt>
                <c:pt idx="26">
                  <c:v>0.96399999999999997</c:v>
                </c:pt>
                <c:pt idx="27">
                  <c:v>0.96499999999999997</c:v>
                </c:pt>
                <c:pt idx="28">
                  <c:v>0.96499999999999997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BC5-4BCE-A883-A70584C5A662}"/>
            </c:ext>
          </c:extLst>
        </c:ser>
        <c:ser>
          <c:idx val="3"/>
          <c:order val="2"/>
          <c:tx>
            <c:strRef>
              <c:f>'[1]80 Onward All Cause'!$R$3</c:f>
              <c:strCache>
                <c:ptCount val="1"/>
                <c:pt idx="0">
                  <c:v>80  Onward
Unvaccinated Status Deaths
6 July 2022 ONS DATA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'[1]80 Onward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'[1]80 Onward All Cause'!$R$4:$R$20</c:f>
              <c:numCache>
                <c:formatCode>General</c:formatCode>
                <c:ptCount val="17"/>
                <c:pt idx="0">
                  <c:v>0.76030354221971952</c:v>
                </c:pt>
                <c:pt idx="1">
                  <c:v>0.32997689006272696</c:v>
                </c:pt>
                <c:pt idx="2">
                  <c:v>0.13049875691308538</c:v>
                </c:pt>
                <c:pt idx="3">
                  <c:v>7.1516993022732386E-2</c:v>
                </c:pt>
                <c:pt idx="4">
                  <c:v>4.5574815054808572E-2</c:v>
                </c:pt>
                <c:pt idx="5">
                  <c:v>4.5232841714086633E-2</c:v>
                </c:pt>
                <c:pt idx="6">
                  <c:v>4.1719859061430831E-2</c:v>
                </c:pt>
                <c:pt idx="7">
                  <c:v>4.2544508493597921E-2</c:v>
                </c:pt>
                <c:pt idx="8">
                  <c:v>3.748299662451509E-2</c:v>
                </c:pt>
                <c:pt idx="9">
                  <c:v>3.4582132564841501E-2</c:v>
                </c:pt>
                <c:pt idx="10">
                  <c:v>3.5556357729446798E-2</c:v>
                </c:pt>
                <c:pt idx="11">
                  <c:v>3.7828613221730117E-2</c:v>
                </c:pt>
                <c:pt idx="12">
                  <c:v>3.7760146221908361E-2</c:v>
                </c:pt>
                <c:pt idx="13">
                  <c:v>3.03401627291442E-2</c:v>
                </c:pt>
                <c:pt idx="14">
                  <c:v>2.8199863107460643E-2</c:v>
                </c:pt>
                <c:pt idx="15">
                  <c:v>2.8214171208720745E-2</c:v>
                </c:pt>
                <c:pt idx="16">
                  <c:v>2.3822653578912539E-2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BC5-4BCE-A883-A70584C5A662}"/>
            </c:ext>
          </c:extLst>
        </c:ser>
        <c:ser>
          <c:idx val="5"/>
          <c:order val="3"/>
          <c:tx>
            <c:strRef>
              <c:f>'[1]80 Onward All Cause'!$S$3</c:f>
              <c:strCache>
                <c:ptCount val="1"/>
                <c:pt idx="0">
                  <c:v>80 Onward
Unvaccinated Status Deaths 
25 August 2023 ONS Data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1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3.3474816108593354E-2"/>
                      <c:h val="5.90812954616075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BC5-4BCE-A883-A70584C5A662}"/>
                </c:ext>
              </c:extLst>
            </c:dLbl>
            <c:dLbl>
              <c:idx val="19"/>
              <c:layout>
                <c:manualLayout>
                  <c:x val="-7.8636373938758553E-2"/>
                  <c:y val="2.274088080947787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6"/>
                        </a:solidFill>
                      </a:rPr>
                      <a:t>Percentage of All Cause Deaths for 80+ with Unvaccinated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221460290359922"/>
                      <c:h val="3.931541543180382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4BC5-4BCE-A883-A70584C5A662}"/>
                </c:ext>
              </c:extLst>
            </c:dLbl>
            <c:dLbl>
              <c:idx val="28"/>
              <c:layout>
                <c:manualLayout>
                  <c:x val="-3.3905310694472483E-3"/>
                  <c:y val="1.8542035295796573E-2"/>
                </c:manualLayout>
              </c:layout>
              <c:tx>
                <c:rich>
                  <a:bodyPr/>
                  <a:lstStyle/>
                  <a:p>
                    <a:fld id="{B5BB9A0C-23C9-4450-8C2A-923B0253C2FB}" type="YVALUE">
                      <a:rPr lang="en-US" sz="1600" b="1"/>
                      <a:pPr/>
                      <a:t>[Y VALUE]</a:t>
                    </a:fld>
                    <a:endParaRPr lang="en-AU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BC5-4BCE-A883-A70584C5A66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'[1]80 Onward All Cause'!$Q$4:$Q$32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'[1]80 Onward All Cause'!$S$4:$S$32</c:f>
              <c:numCache>
                <c:formatCode>General</c:formatCode>
                <c:ptCount val="29"/>
                <c:pt idx="3">
                  <c:v>6.619412369955413E-2</c:v>
                </c:pt>
                <c:pt idx="4">
                  <c:v>4.583619369488303E-2</c:v>
                </c:pt>
                <c:pt idx="5">
                  <c:v>4.2063937184520471E-2</c:v>
                </c:pt>
                <c:pt idx="6">
                  <c:v>4.1478499901826033E-2</c:v>
                </c:pt>
                <c:pt idx="7">
                  <c:v>4.0207649737989126E-2</c:v>
                </c:pt>
                <c:pt idx="8">
                  <c:v>3.5853131749460046E-2</c:v>
                </c:pt>
                <c:pt idx="9">
                  <c:v>3.3894673694133778E-2</c:v>
                </c:pt>
                <c:pt idx="10">
                  <c:v>3.6060670796838286E-2</c:v>
                </c:pt>
                <c:pt idx="11">
                  <c:v>3.7732943169567226E-2</c:v>
                </c:pt>
                <c:pt idx="12">
                  <c:v>3.7446741977094161E-2</c:v>
                </c:pt>
                <c:pt idx="13">
                  <c:v>3.0626322082222018E-2</c:v>
                </c:pt>
                <c:pt idx="14">
                  <c:v>3.007741444223529E-2</c:v>
                </c:pt>
                <c:pt idx="15">
                  <c:v>2.8318658990856754E-2</c:v>
                </c:pt>
                <c:pt idx="16">
                  <c:v>2.4382314694408321E-2</c:v>
                </c:pt>
                <c:pt idx="17">
                  <c:v>2.3536926932337478E-2</c:v>
                </c:pt>
                <c:pt idx="18">
                  <c:v>2.8372875354107648E-2</c:v>
                </c:pt>
                <c:pt idx="19">
                  <c:v>2.4431339511373211E-2</c:v>
                </c:pt>
                <c:pt idx="20">
                  <c:v>2.1851583272903069E-2</c:v>
                </c:pt>
                <c:pt idx="21">
                  <c:v>2.3789191167500306E-2</c:v>
                </c:pt>
                <c:pt idx="22">
                  <c:v>2.3411662315056571E-2</c:v>
                </c:pt>
                <c:pt idx="23">
                  <c:v>2.4297269656305204E-2</c:v>
                </c:pt>
                <c:pt idx="24">
                  <c:v>2.3851410785574127E-2</c:v>
                </c:pt>
                <c:pt idx="25">
                  <c:v>2.3971839771866506E-2</c:v>
                </c:pt>
                <c:pt idx="26">
                  <c:v>2.3210909529747779E-2</c:v>
                </c:pt>
                <c:pt idx="27">
                  <c:v>2.3512695939132827E-2</c:v>
                </c:pt>
                <c:pt idx="28">
                  <c:v>2.1356845456771981E-2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BC5-4BCE-A883-A70584C5A662}"/>
            </c:ext>
          </c:extLst>
        </c:ser>
        <c:ser>
          <c:idx val="6"/>
          <c:order val="4"/>
          <c:tx>
            <c:strRef>
              <c:f>'[1]80 Onward All Cause'!$T$3</c:f>
              <c:strCache>
                <c:ptCount val="1"/>
                <c:pt idx="0">
                  <c:v>80  Onward
ONE or More Doses Status Deaths
6 July 2022 ONS Data</c:v>
                </c:pt>
              </c:strCache>
            </c:strRef>
          </c:tx>
          <c:spPr>
            <a:ln w="25400" cap="rnd">
              <a:solidFill>
                <a:srgbClr val="EC44D8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'[1]80 Onward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'[1]80 Onward All Cause'!$T$4:$T$20</c:f>
              <c:numCache>
                <c:formatCode>General</c:formatCode>
                <c:ptCount val="17"/>
                <c:pt idx="0">
                  <c:v>0.23969645778028048</c:v>
                </c:pt>
                <c:pt idx="1">
                  <c:v>0.67002310993727299</c:v>
                </c:pt>
                <c:pt idx="2">
                  <c:v>0.86950124308691457</c:v>
                </c:pt>
                <c:pt idx="3">
                  <c:v>0.9284830069772676</c:v>
                </c:pt>
                <c:pt idx="4">
                  <c:v>0.95442518494519146</c:v>
                </c:pt>
                <c:pt idx="5">
                  <c:v>0.95476715828591341</c:v>
                </c:pt>
                <c:pt idx="6">
                  <c:v>0.95828014093856917</c:v>
                </c:pt>
                <c:pt idx="7">
                  <c:v>0.95745549150640208</c:v>
                </c:pt>
                <c:pt idx="8">
                  <c:v>0.96251700337548496</c:v>
                </c:pt>
                <c:pt idx="9">
                  <c:v>0.96541786743515845</c:v>
                </c:pt>
                <c:pt idx="10">
                  <c:v>0.96444364227055324</c:v>
                </c:pt>
                <c:pt idx="11">
                  <c:v>0.96217138677826985</c:v>
                </c:pt>
                <c:pt idx="12">
                  <c:v>0.96223985377809163</c:v>
                </c:pt>
                <c:pt idx="13">
                  <c:v>0.96965983727085581</c:v>
                </c:pt>
                <c:pt idx="14">
                  <c:v>0.9718001368925393</c:v>
                </c:pt>
                <c:pt idx="15">
                  <c:v>0.97178582879127928</c:v>
                </c:pt>
                <c:pt idx="16">
                  <c:v>0.97617734642108744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BC5-4BCE-A883-A70584C5A662}"/>
            </c:ext>
          </c:extLst>
        </c:ser>
        <c:ser>
          <c:idx val="4"/>
          <c:order val="5"/>
          <c:tx>
            <c:strRef>
              <c:f>'[1]80 Onward All Cause'!$U$3</c:f>
              <c:strCache>
                <c:ptCount val="1"/>
                <c:pt idx="0">
                  <c:v>80  Onward
ONE or More Doses Status Deaths
25 August 2023 ONS Data</c:v>
                </c:pt>
              </c:strCache>
            </c:strRef>
          </c:tx>
          <c:spPr>
            <a:ln w="25400" cap="rnd">
              <a:solidFill>
                <a:srgbClr val="EC44D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16"/>
              <c:layout>
                <c:manualLayout>
                  <c:x val="-5.2935748735218426E-2"/>
                  <c:y val="-3.376370729579917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EC44D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EC44D8"/>
                        </a:solidFill>
                      </a:rPr>
                      <a:t>Percentage of All Cause Deaths for 80+ with ONE or More Doses Vaccine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EC44D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9756100389759744"/>
                      <c:h val="4.47841732628111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C-4BC5-4BCE-A883-A70584C5A662}"/>
                </c:ext>
              </c:extLst>
            </c:dLbl>
            <c:dLbl>
              <c:idx val="25"/>
              <c:layout>
                <c:manualLayout>
                  <c:x val="4.1091535476512299E-3"/>
                  <c:y val="-2.968808804738174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EC44D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C5-4BCE-A883-A70584C5A6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EC44D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'[1]80 Onward All Cause'!$Q$7:$Q$32</c:f>
              <c:numCache>
                <c:formatCode>General</c:formatCode>
                <c:ptCount val="26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  <c:pt idx="13">
                  <c:v>44682</c:v>
                </c:pt>
                <c:pt idx="14">
                  <c:v>44713</c:v>
                </c:pt>
                <c:pt idx="15">
                  <c:v>44743</c:v>
                </c:pt>
                <c:pt idx="16">
                  <c:v>44774</c:v>
                </c:pt>
                <c:pt idx="17">
                  <c:v>44805</c:v>
                </c:pt>
                <c:pt idx="18">
                  <c:v>44835</c:v>
                </c:pt>
                <c:pt idx="19">
                  <c:v>44866</c:v>
                </c:pt>
                <c:pt idx="20">
                  <c:v>44896</c:v>
                </c:pt>
                <c:pt idx="21">
                  <c:v>44927</c:v>
                </c:pt>
                <c:pt idx="22">
                  <c:v>44958</c:v>
                </c:pt>
                <c:pt idx="23">
                  <c:v>44986</c:v>
                </c:pt>
                <c:pt idx="24">
                  <c:v>45017</c:v>
                </c:pt>
                <c:pt idx="25">
                  <c:v>45047</c:v>
                </c:pt>
              </c:numCache>
            </c:numRef>
          </c:xVal>
          <c:yVal>
            <c:numRef>
              <c:f>'[1]80 Onward All Cause'!$U$7:$U$32</c:f>
              <c:numCache>
                <c:formatCode>General</c:formatCode>
                <c:ptCount val="26"/>
                <c:pt idx="0">
                  <c:v>0.93380587630044587</c:v>
                </c:pt>
                <c:pt idx="1">
                  <c:v>0.95416380630511699</c:v>
                </c:pt>
                <c:pt idx="2">
                  <c:v>0.95793606281547949</c:v>
                </c:pt>
                <c:pt idx="3">
                  <c:v>0.95852150009817394</c:v>
                </c:pt>
                <c:pt idx="4">
                  <c:v>0.95979235026201082</c:v>
                </c:pt>
                <c:pt idx="5">
                  <c:v>0.96414686825053997</c:v>
                </c:pt>
                <c:pt idx="6">
                  <c:v>0.96610532630586621</c:v>
                </c:pt>
                <c:pt idx="7">
                  <c:v>0.96393932920316172</c:v>
                </c:pt>
                <c:pt idx="8">
                  <c:v>0.96226705683043279</c:v>
                </c:pt>
                <c:pt idx="9">
                  <c:v>0.96255325802290581</c:v>
                </c:pt>
                <c:pt idx="10">
                  <c:v>0.96937367791777795</c:v>
                </c:pt>
                <c:pt idx="11">
                  <c:v>0.96992258555776467</c:v>
                </c:pt>
                <c:pt idx="12">
                  <c:v>0.97168134100914327</c:v>
                </c:pt>
                <c:pt idx="13">
                  <c:v>0.97561768530559168</c:v>
                </c:pt>
                <c:pt idx="14">
                  <c:v>0.97646307306766256</c:v>
                </c:pt>
                <c:pt idx="15">
                  <c:v>0.9716271246458924</c:v>
                </c:pt>
                <c:pt idx="16">
                  <c:v>0.97556866048862678</c:v>
                </c:pt>
                <c:pt idx="17">
                  <c:v>0.97814841672709696</c:v>
                </c:pt>
                <c:pt idx="18">
                  <c:v>0.97621080883249967</c:v>
                </c:pt>
                <c:pt idx="19">
                  <c:v>0.97658833768494346</c:v>
                </c:pt>
                <c:pt idx="20">
                  <c:v>0.97570273034369481</c:v>
                </c:pt>
                <c:pt idx="21">
                  <c:v>0.97614858921442582</c:v>
                </c:pt>
                <c:pt idx="22">
                  <c:v>0.97602816022813355</c:v>
                </c:pt>
                <c:pt idx="23">
                  <c:v>0.9767890904702522</c:v>
                </c:pt>
                <c:pt idx="24">
                  <c:v>0.97648730406086715</c:v>
                </c:pt>
                <c:pt idx="25">
                  <c:v>0.97864315454322803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4BC5-4BCE-A883-A70584C5A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800560"/>
        <c:axId val="2059809712"/>
        <c:extLst/>
      </c:scatterChart>
      <c:valAx>
        <c:axId val="205980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C09]dd\-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9712"/>
        <c:crosses val="autoZero"/>
        <c:crossBetween val="midCat"/>
      </c:valAx>
      <c:valAx>
        <c:axId val="20598097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0560"/>
        <c:crossesAt val="44100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492603577371477E-2"/>
          <c:y val="0.90489272981813684"/>
          <c:w val="0.93912516052226591"/>
          <c:h val="8.6014352013830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1" i="0" baseline="0">
                <a:solidFill>
                  <a:schemeClr val="accent4">
                    <a:lumMod val="75000"/>
                  </a:schemeClr>
                </a:solidFill>
                <a:effectLst/>
              </a:rPr>
              <a:t>THREE or MORE </a:t>
            </a:r>
            <a:r>
              <a:rPr lang="en-AU" sz="1800" b="1" i="0" u="none" strike="noStrike" kern="1200" spc="0" baseline="0">
                <a:solidFill>
                  <a:schemeClr val="accent4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DOSES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- England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80+ Data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 with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Samples Size of 3.0 Million 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Percentage Vaccination Rates correlation to Percentage of </a:t>
            </a:r>
            <a:r>
              <a:rPr lang="en-AU" sz="1800" b="1" i="0" baseline="0">
                <a:solidFill>
                  <a:srgbClr val="FF0000"/>
                </a:solidFill>
                <a:effectLst/>
              </a:rPr>
              <a:t>All Cause Deaths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Comparing: Unvaccinated Status with THREE or More Doses Covid-19 Vaccinated Status </a:t>
            </a:r>
            <a:endParaRPr lang="en-AU">
              <a:effectLst/>
            </a:endParaRPr>
          </a:p>
        </c:rich>
      </c:tx>
      <c:layout>
        <c:manualLayout>
          <c:xMode val="edge"/>
          <c:yMode val="edge"/>
          <c:x val="0.225653925120772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351125569166644E-2"/>
          <c:y val="0.15379434658303004"/>
          <c:w val="0.93801084498969078"/>
          <c:h val="0.68913961901388854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'[1]80 Onward All Cause'!$C$3</c:f>
              <c:strCache>
                <c:ptCount val="1"/>
                <c:pt idx="0">
                  <c:v>80 Onward
Unvaccinated Rate
Week 27 Report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3.7827540037560142E-2"/>
                  <c:y val="-2.531315676047726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ED7D3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ED7D31"/>
                        </a:solidFill>
                      </a:rPr>
                      <a:t>Percentage of 80+ Population with Unvaccinated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ED7D3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08876437783844"/>
                      <c:h val="4.238576693394913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814E-4CE8-9D92-6B77E48B214F}"/>
                </c:ext>
              </c:extLst>
            </c:dLbl>
            <c:dLbl>
              <c:idx val="28"/>
              <c:layout>
                <c:manualLayout>
                  <c:x val="4.0830752301748794E-3"/>
                  <c:y val="-2.540706918302636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4E-4CE8-9D92-6B77E48B21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'[1]80 Onward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'[1]80 Onward All Cause'!$C$4:$C$32</c:f>
              <c:numCache>
                <c:formatCode>General</c:formatCode>
                <c:ptCount val="29"/>
                <c:pt idx="0">
                  <c:v>0.129</c:v>
                </c:pt>
                <c:pt idx="1">
                  <c:v>5.7000000000000002E-2</c:v>
                </c:pt>
                <c:pt idx="2">
                  <c:v>4.8000000000000001E-2</c:v>
                </c:pt>
                <c:pt idx="3">
                  <c:v>4.4999999999999998E-2</c:v>
                </c:pt>
                <c:pt idx="4">
                  <c:v>4.2999999999999997E-2</c:v>
                </c:pt>
                <c:pt idx="5">
                  <c:v>4.2000000000000003E-2</c:v>
                </c:pt>
                <c:pt idx="6">
                  <c:v>4.2000000000000003E-2</c:v>
                </c:pt>
                <c:pt idx="7">
                  <c:v>4.1000000000000002E-2</c:v>
                </c:pt>
                <c:pt idx="8">
                  <c:v>4.1000000000000002E-2</c:v>
                </c:pt>
                <c:pt idx="9">
                  <c:v>0.04</c:v>
                </c:pt>
                <c:pt idx="10">
                  <c:v>3.9E-2</c:v>
                </c:pt>
                <c:pt idx="11">
                  <c:v>3.7999999999999999E-2</c:v>
                </c:pt>
                <c:pt idx="12">
                  <c:v>3.7999999999999999E-2</c:v>
                </c:pt>
                <c:pt idx="13">
                  <c:v>3.7999999999999999E-2</c:v>
                </c:pt>
                <c:pt idx="14">
                  <c:v>3.6999999999999998E-2</c:v>
                </c:pt>
                <c:pt idx="15">
                  <c:v>3.6999999999999998E-2</c:v>
                </c:pt>
                <c:pt idx="16">
                  <c:v>3.6999999999999998E-2</c:v>
                </c:pt>
                <c:pt idx="17">
                  <c:v>3.6999999999999998E-2</c:v>
                </c:pt>
                <c:pt idx="18">
                  <c:v>3.6999999999999998E-2</c:v>
                </c:pt>
                <c:pt idx="19">
                  <c:v>3.6999999999999998E-2</c:v>
                </c:pt>
                <c:pt idx="20">
                  <c:v>3.5999999999999997E-2</c:v>
                </c:pt>
                <c:pt idx="21">
                  <c:v>3.5999999999999997E-2</c:v>
                </c:pt>
                <c:pt idx="22">
                  <c:v>3.5999999999999997E-2</c:v>
                </c:pt>
                <c:pt idx="23">
                  <c:v>3.5999999999999997E-2</c:v>
                </c:pt>
                <c:pt idx="24">
                  <c:v>3.5999999999999997E-2</c:v>
                </c:pt>
                <c:pt idx="25">
                  <c:v>3.5999999999999997E-2</c:v>
                </c:pt>
                <c:pt idx="26">
                  <c:v>3.5999999999999997E-2</c:v>
                </c:pt>
                <c:pt idx="27">
                  <c:v>3.5000000000000003E-2</c:v>
                </c:pt>
                <c:pt idx="28">
                  <c:v>3.5000000000000003E-2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14E-4CE8-9D92-6B77E48B214F}"/>
            </c:ext>
          </c:extLst>
        </c:ser>
        <c:ser>
          <c:idx val="7"/>
          <c:order val="1"/>
          <c:tx>
            <c:strRef>
              <c:f>'[1]80 Onward All Cause'!$F$3</c:f>
              <c:strCache>
                <c:ptCount val="1"/>
                <c:pt idx="0">
                  <c:v>80  Onward
THREE or More Doses Rate
Week 27 Report</c:v>
                </c:pt>
              </c:strCache>
            </c:strRef>
          </c:tx>
          <c:spPr>
            <a:ln w="508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23"/>
              <c:layout>
                <c:manualLayout>
                  <c:x val="-5.8295100603969766E-2"/>
                  <c:y val="3.78011723246194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bg1">
                            <a:lumMod val="6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Percentage of 80+ Population with THREE or More Doses Vaccine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>
                          <a:lumMod val="6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303055606499364"/>
                      <c:h val="5.464843818987444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814E-4CE8-9D92-6B77E48B214F}"/>
                </c:ext>
              </c:extLst>
            </c:dLbl>
            <c:dLbl>
              <c:idx val="28"/>
              <c:layout>
                <c:manualLayout>
                  <c:x val="4.7283328979215947E-3"/>
                  <c:y val="3.896040859788434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>
                          <a:lumMod val="6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4E-4CE8-9D92-6B77E48B21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'[1]80 Onward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'[1]80 Onward All Cause'!$F$4:$F$32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5.5E-2</c:v>
                </c:pt>
                <c:pt idx="9">
                  <c:v>0.67700000000000005</c:v>
                </c:pt>
                <c:pt idx="10">
                  <c:v>0.85399999999999998</c:v>
                </c:pt>
                <c:pt idx="11">
                  <c:v>0.91200000000000003</c:v>
                </c:pt>
                <c:pt idx="12">
                  <c:v>0.92200000000000004</c:v>
                </c:pt>
                <c:pt idx="13">
                  <c:v>0.92400000000000004</c:v>
                </c:pt>
                <c:pt idx="14">
                  <c:v>0.92600000000000005</c:v>
                </c:pt>
                <c:pt idx="15">
                  <c:v>0.93100000000000005</c:v>
                </c:pt>
                <c:pt idx="16">
                  <c:v>0.93400000000000005</c:v>
                </c:pt>
                <c:pt idx="17">
                  <c:v>0.93500000000000005</c:v>
                </c:pt>
                <c:pt idx="18">
                  <c:v>0.93600000000000005</c:v>
                </c:pt>
                <c:pt idx="19">
                  <c:v>0.93600000000000005</c:v>
                </c:pt>
                <c:pt idx="20">
                  <c:v>0.93700000000000006</c:v>
                </c:pt>
                <c:pt idx="21">
                  <c:v>0.93899999999999995</c:v>
                </c:pt>
                <c:pt idx="22">
                  <c:v>0.94</c:v>
                </c:pt>
                <c:pt idx="23">
                  <c:v>0.94099999999999995</c:v>
                </c:pt>
                <c:pt idx="24">
                  <c:v>0.94099999999999995</c:v>
                </c:pt>
                <c:pt idx="25">
                  <c:v>0.94099999999999995</c:v>
                </c:pt>
                <c:pt idx="26">
                  <c:v>0.94099999999999995</c:v>
                </c:pt>
                <c:pt idx="27">
                  <c:v>0.94099999999999995</c:v>
                </c:pt>
                <c:pt idx="28">
                  <c:v>0.94199999999999995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14E-4CE8-9D92-6B77E48B214F}"/>
            </c:ext>
          </c:extLst>
        </c:ser>
        <c:ser>
          <c:idx val="3"/>
          <c:order val="2"/>
          <c:tx>
            <c:strRef>
              <c:f>'[1]80 Onward All Cause'!$R$3</c:f>
              <c:strCache>
                <c:ptCount val="1"/>
                <c:pt idx="0">
                  <c:v>80  Onward
Unvaccinated Status Deaths
6 July 2022 ONS DATA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'[1]80 Onward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'[1]80 Onward All Cause'!$R$4:$R$20</c:f>
              <c:numCache>
                <c:formatCode>General</c:formatCode>
                <c:ptCount val="17"/>
                <c:pt idx="0">
                  <c:v>0.76030354221971952</c:v>
                </c:pt>
                <c:pt idx="1">
                  <c:v>0.32997689006272696</c:v>
                </c:pt>
                <c:pt idx="2">
                  <c:v>0.13049875691308538</c:v>
                </c:pt>
                <c:pt idx="3">
                  <c:v>7.1516993022732386E-2</c:v>
                </c:pt>
                <c:pt idx="4">
                  <c:v>4.5574815054808572E-2</c:v>
                </c:pt>
                <c:pt idx="5">
                  <c:v>4.5232841714086633E-2</c:v>
                </c:pt>
                <c:pt idx="6">
                  <c:v>4.1719859061430831E-2</c:v>
                </c:pt>
                <c:pt idx="7">
                  <c:v>4.2544508493597921E-2</c:v>
                </c:pt>
                <c:pt idx="8">
                  <c:v>3.748299662451509E-2</c:v>
                </c:pt>
                <c:pt idx="9">
                  <c:v>3.4582132564841501E-2</c:v>
                </c:pt>
                <c:pt idx="10">
                  <c:v>3.5556357729446798E-2</c:v>
                </c:pt>
                <c:pt idx="11">
                  <c:v>3.7828613221730117E-2</c:v>
                </c:pt>
                <c:pt idx="12">
                  <c:v>3.7760146221908361E-2</c:v>
                </c:pt>
                <c:pt idx="13">
                  <c:v>3.03401627291442E-2</c:v>
                </c:pt>
                <c:pt idx="14">
                  <c:v>2.8199863107460643E-2</c:v>
                </c:pt>
                <c:pt idx="15">
                  <c:v>2.8214171208720745E-2</c:v>
                </c:pt>
                <c:pt idx="16">
                  <c:v>2.3822653578912539E-2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14E-4CE8-9D92-6B77E48B214F}"/>
            </c:ext>
          </c:extLst>
        </c:ser>
        <c:ser>
          <c:idx val="5"/>
          <c:order val="3"/>
          <c:tx>
            <c:strRef>
              <c:f>'[1]80 Onward All Cause'!$S$3</c:f>
              <c:strCache>
                <c:ptCount val="1"/>
                <c:pt idx="0">
                  <c:v>80 Onward
Unvaccinated Status Deaths 
25 August 2023 ONS Data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9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32854482303573568"/>
                      <c:h val="6.96251426585783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14E-4CE8-9D92-6B77E48B214F}"/>
                </c:ext>
              </c:extLst>
            </c:dLbl>
            <c:dLbl>
              <c:idx val="21"/>
              <c:layout>
                <c:manualLayout>
                  <c:x val="-9.5863051675620561E-3"/>
                  <c:y val="1.619706992497262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6"/>
                        </a:solidFill>
                      </a:rPr>
                      <a:t>Percentage of All Cause Deaths for 80+ with Unvaccinated Status</a:t>
                    </a:r>
                  </a:p>
                  <a:p>
                    <a:pPr>
                      <a:defRPr sz="1600" b="1">
                        <a:solidFill>
                          <a:schemeClr val="accent6"/>
                        </a:solidFill>
                      </a:defRPr>
                    </a:pPr>
                    <a:endParaRPr 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501236353604649"/>
                      <c:h val="2.9597448636945314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814E-4CE8-9D92-6B77E48B214F}"/>
                </c:ext>
              </c:extLst>
            </c:dLbl>
            <c:dLbl>
              <c:idx val="28"/>
              <c:layout>
                <c:manualLayout>
                  <c:x val="1.7669962673879157E-3"/>
                  <c:y val="1.3923875328914126E-2"/>
                </c:manualLayout>
              </c:layout>
              <c:tx>
                <c:rich>
                  <a:bodyPr/>
                  <a:lstStyle/>
                  <a:p>
                    <a:fld id="{B5BB9A0C-23C9-4450-8C2A-923B0253C2FB}" type="YVALUE">
                      <a:rPr lang="en-US" sz="1600" b="1"/>
                      <a:pPr/>
                      <a:t>[Y VALUE]</a:t>
                    </a:fld>
                    <a:endParaRPr lang="en-AU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814E-4CE8-9D92-6B77E48B214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'[1]80 Onward All Cause'!$Q$4:$Q$32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'[1]80 Onward All Cause'!$S$4:$S$32</c:f>
              <c:numCache>
                <c:formatCode>General</c:formatCode>
                <c:ptCount val="29"/>
                <c:pt idx="3">
                  <c:v>6.619412369955413E-2</c:v>
                </c:pt>
                <c:pt idx="4">
                  <c:v>4.583619369488303E-2</c:v>
                </c:pt>
                <c:pt idx="5">
                  <c:v>4.2063937184520471E-2</c:v>
                </c:pt>
                <c:pt idx="6">
                  <c:v>4.1478499901826033E-2</c:v>
                </c:pt>
                <c:pt idx="7">
                  <c:v>4.0207649737989126E-2</c:v>
                </c:pt>
                <c:pt idx="8">
                  <c:v>3.5853131749460046E-2</c:v>
                </c:pt>
                <c:pt idx="9">
                  <c:v>3.3894673694133778E-2</c:v>
                </c:pt>
                <c:pt idx="10">
                  <c:v>3.6060670796838286E-2</c:v>
                </c:pt>
                <c:pt idx="11">
                  <c:v>3.7732943169567226E-2</c:v>
                </c:pt>
                <c:pt idx="12">
                  <c:v>3.7446741977094161E-2</c:v>
                </c:pt>
                <c:pt idx="13">
                  <c:v>3.0626322082222018E-2</c:v>
                </c:pt>
                <c:pt idx="14">
                  <c:v>3.007741444223529E-2</c:v>
                </c:pt>
                <c:pt idx="15">
                  <c:v>2.8318658990856754E-2</c:v>
                </c:pt>
                <c:pt idx="16">
                  <c:v>2.4382314694408321E-2</c:v>
                </c:pt>
                <c:pt idx="17">
                  <c:v>2.3536926932337478E-2</c:v>
                </c:pt>
                <c:pt idx="18">
                  <c:v>2.8372875354107648E-2</c:v>
                </c:pt>
                <c:pt idx="19">
                  <c:v>2.4431339511373211E-2</c:v>
                </c:pt>
                <c:pt idx="20">
                  <c:v>2.1851583272903069E-2</c:v>
                </c:pt>
                <c:pt idx="21">
                  <c:v>2.3789191167500306E-2</c:v>
                </c:pt>
                <c:pt idx="22">
                  <c:v>2.3411662315056571E-2</c:v>
                </c:pt>
                <c:pt idx="23">
                  <c:v>2.4297269656305204E-2</c:v>
                </c:pt>
                <c:pt idx="24">
                  <c:v>2.3851410785574127E-2</c:v>
                </c:pt>
                <c:pt idx="25">
                  <c:v>2.3971839771866506E-2</c:v>
                </c:pt>
                <c:pt idx="26">
                  <c:v>2.3210909529747779E-2</c:v>
                </c:pt>
                <c:pt idx="27">
                  <c:v>2.3512695939132827E-2</c:v>
                </c:pt>
                <c:pt idx="28">
                  <c:v>2.1356845456771981E-2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14E-4CE8-9D92-6B77E48B214F}"/>
            </c:ext>
          </c:extLst>
        </c:ser>
        <c:ser>
          <c:idx val="8"/>
          <c:order val="4"/>
          <c:tx>
            <c:strRef>
              <c:f>'[1]80 Onward All Cause'!$X$3</c:f>
              <c:strCache>
                <c:ptCount val="1"/>
                <c:pt idx="0">
                  <c:v>80  Onward
THREE or More Doses Status Deaths
6 July 2022 ONS Data</c:v>
                </c:pt>
              </c:strCache>
            </c:strRef>
          </c:tx>
          <c:spPr>
            <a:ln w="25400" cap="rnd">
              <a:solidFill>
                <a:schemeClr val="accent4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'[1]80 Onward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'[1]80 Onward All Cause'!$X$4:$X$20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2.9724419366214923E-3</c:v>
                </c:pt>
                <c:pt idx="9">
                  <c:v>0.16962355907780979</c:v>
                </c:pt>
                <c:pt idx="10">
                  <c:v>0.47184369641729085</c:v>
                </c:pt>
                <c:pt idx="11">
                  <c:v>0.69505505668197143</c:v>
                </c:pt>
                <c:pt idx="12">
                  <c:v>0.80804220495991363</c:v>
                </c:pt>
                <c:pt idx="13">
                  <c:v>0.87300264679933337</c:v>
                </c:pt>
                <c:pt idx="14">
                  <c:v>0.89212867898699522</c:v>
                </c:pt>
                <c:pt idx="15">
                  <c:v>0.9074795035038703</c:v>
                </c:pt>
                <c:pt idx="16">
                  <c:v>0.92252123083710158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14E-4CE8-9D92-6B77E48B214F}"/>
            </c:ext>
          </c:extLst>
        </c:ser>
        <c:ser>
          <c:idx val="9"/>
          <c:order val="5"/>
          <c:tx>
            <c:strRef>
              <c:f>'[1]80 Onward All Cause'!$Y$3</c:f>
              <c:strCache>
                <c:ptCount val="1"/>
                <c:pt idx="0">
                  <c:v>80  Onward
THREE or More Doses Status Deaths
25 August 2023 ONS Data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14E-4CE8-9D92-6B77E48B214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14E-4CE8-9D92-6B77E48B214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14E-4CE8-9D92-6B77E48B214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14E-4CE8-9D92-6B77E48B214F}"/>
                </c:ext>
              </c:extLst>
            </c:dLbl>
            <c:dLbl>
              <c:idx val="20"/>
              <c:layout>
                <c:manualLayout>
                  <c:x val="-1.9513543690883966E-2"/>
                  <c:y val="-3.244913746711764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accent4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Percentage of All Cause Deaths for 80+ with THREE or More Doses Vaccine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1580920376911488"/>
                      <c:h val="3.000624111269294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0-814E-4CE8-9D92-6B77E48B214F}"/>
                </c:ext>
              </c:extLst>
            </c:dLbl>
            <c:dLbl>
              <c:idx val="25"/>
              <c:layout>
                <c:manualLayout>
                  <c:x val="-1.244860053895623E-3"/>
                  <c:y val="-2.8402194253998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14E-4CE8-9D92-6B77E48B214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'[1]80 Onward All Cause'!$Q$7:$Q$32</c:f>
              <c:numCache>
                <c:formatCode>General</c:formatCode>
                <c:ptCount val="26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  <c:pt idx="13">
                  <c:v>44682</c:v>
                </c:pt>
                <c:pt idx="14">
                  <c:v>44713</c:v>
                </c:pt>
                <c:pt idx="15">
                  <c:v>44743</c:v>
                </c:pt>
                <c:pt idx="16">
                  <c:v>44774</c:v>
                </c:pt>
                <c:pt idx="17">
                  <c:v>44805</c:v>
                </c:pt>
                <c:pt idx="18">
                  <c:v>44835</c:v>
                </c:pt>
                <c:pt idx="19">
                  <c:v>44866</c:v>
                </c:pt>
                <c:pt idx="20">
                  <c:v>44896</c:v>
                </c:pt>
                <c:pt idx="21">
                  <c:v>44927</c:v>
                </c:pt>
                <c:pt idx="22">
                  <c:v>44958</c:v>
                </c:pt>
                <c:pt idx="23">
                  <c:v>44986</c:v>
                </c:pt>
                <c:pt idx="24">
                  <c:v>45017</c:v>
                </c:pt>
                <c:pt idx="25">
                  <c:v>45047</c:v>
                </c:pt>
              </c:numCache>
            </c:numRef>
          </c:xVal>
          <c:yVal>
            <c:numRef>
              <c:f>'[1]80 Onward All Cause'!$Y$7:$Y$32</c:f>
              <c:numCache>
                <c:formatCode>General</c:formatCode>
                <c:ptCount val="26"/>
                <c:pt idx="0">
                  <c:v>4.5729964559277465E-4</c:v>
                </c:pt>
                <c:pt idx="1">
                  <c:v>4.2245339810952103E-4</c:v>
                </c:pt>
                <c:pt idx="2">
                  <c:v>4.4868199663488501E-4</c:v>
                </c:pt>
                <c:pt idx="3">
                  <c:v>3.9269585705870805E-4</c:v>
                </c:pt>
                <c:pt idx="4">
                  <c:v>3.9179195847005241E-4</c:v>
                </c:pt>
                <c:pt idx="5">
                  <c:v>3.5517158627309817E-3</c:v>
                </c:pt>
                <c:pt idx="6">
                  <c:v>0.16861636028624075</c:v>
                </c:pt>
                <c:pt idx="7">
                  <c:v>0.4727622302926725</c:v>
                </c:pt>
                <c:pt idx="8">
                  <c:v>0.69559525643000153</c:v>
                </c:pt>
                <c:pt idx="9">
                  <c:v>0.81116366337020673</c:v>
                </c:pt>
                <c:pt idx="10">
                  <c:v>0.87445967074404485</c:v>
                </c:pt>
                <c:pt idx="11">
                  <c:v>0.89255044629637459</c:v>
                </c:pt>
                <c:pt idx="12">
                  <c:v>0.91004910260751781</c:v>
                </c:pt>
                <c:pt idx="13">
                  <c:v>0.92378785064090652</c:v>
                </c:pt>
                <c:pt idx="14">
                  <c:v>0.93445039555795784</c:v>
                </c:pt>
                <c:pt idx="15">
                  <c:v>0.93391466005665724</c:v>
                </c:pt>
                <c:pt idx="16">
                  <c:v>0.93971730787232055</c:v>
                </c:pt>
                <c:pt idx="17">
                  <c:v>0.94247038917089676</c:v>
                </c:pt>
                <c:pt idx="18">
                  <c:v>0.94237729250538815</c:v>
                </c:pt>
                <c:pt idx="19">
                  <c:v>0.94408181026979987</c:v>
                </c:pt>
                <c:pt idx="20">
                  <c:v>0.94099234512040164</c:v>
                </c:pt>
                <c:pt idx="21">
                  <c:v>0.94367007240002709</c:v>
                </c:pt>
                <c:pt idx="22">
                  <c:v>0.9439914449939848</c:v>
                </c:pt>
                <c:pt idx="23">
                  <c:v>0.94750392212076107</c:v>
                </c:pt>
                <c:pt idx="24">
                  <c:v>0.94669538912824269</c:v>
                </c:pt>
                <c:pt idx="25">
                  <c:v>0.94729365662503062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14E-4CE8-9D92-6B77E48B2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800560"/>
        <c:axId val="2059809712"/>
        <c:extLst/>
      </c:scatterChart>
      <c:valAx>
        <c:axId val="205980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C09]dd\-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9712"/>
        <c:crosses val="autoZero"/>
        <c:crossBetween val="midCat"/>
      </c:valAx>
      <c:valAx>
        <c:axId val="20598097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0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2517864416426E-2"/>
          <c:y val="0.87243256324351304"/>
          <c:w val="0.93749141097523792"/>
          <c:h val="8.5133818639002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1"/>
              <a:t>England Accelerated Deaths for the </a:t>
            </a:r>
          </a:p>
          <a:p>
            <a:pPr>
              <a:defRPr sz="1800" b="1"/>
            </a:pPr>
            <a:r>
              <a:rPr lang="en-AU" sz="1800" b="1"/>
              <a:t> 60-69 AFTER near complete mRNA Saturation                                                    (Triple+ Vaccination Rates of 85.2%)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23-4FCE-AE8D-5969C0F1EA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'Efficacy Notes'!$AT$73:$AT$74</c:f>
              <c:strCache>
                <c:ptCount val="2"/>
                <c:pt idx="0">
                  <c:v>England Data Calculation for the All Cause Deaths that SHOULD have occurred in an Unvaccinated 
60-69 England Population
of 6.7 Million. Based off 
Actual Unvaccinated rates
 of Death Data</c:v>
                </c:pt>
                <c:pt idx="1">
                  <c:v>England Data Reality for
  the All Cause Deaths that
 DID eventuate in a  85.2% 
Tripple+"Vaccinated" 
60-69 England Population
of 6.7 Million </c:v>
                </c:pt>
              </c:strCache>
            </c:strRef>
          </c:cat>
          <c:val>
            <c:numRef>
              <c:f>'Efficacy Notes'!$AU$73:$AU$74</c:f>
              <c:numCache>
                <c:formatCode>#,##0</c:formatCode>
                <c:ptCount val="2"/>
                <c:pt idx="0" formatCode="_-* #,##0_-;\-* #,##0_-;_-* &quot;-&quot;??_-;_-@_-">
                  <c:v>38180.672268907561</c:v>
                </c:pt>
                <c:pt idx="1">
                  <c:v>53021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23-4FCE-AE8D-5969C0F1E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791615"/>
        <c:axId val="356811167"/>
      </c:barChart>
      <c:catAx>
        <c:axId val="356791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811167"/>
        <c:crosses val="autoZero"/>
        <c:auto val="1"/>
        <c:lblAlgn val="ctr"/>
        <c:lblOffset val="100"/>
        <c:noMultiLvlLbl val="0"/>
      </c:catAx>
      <c:valAx>
        <c:axId val="356811167"/>
        <c:scaling>
          <c:orientation val="minMax"/>
          <c:max val="5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791615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AU" sz="1800" b="1"/>
              <a:t>England Accelerated Deaths for the  </a:t>
            </a:r>
            <a:br>
              <a:rPr lang="en-AU" sz="1800" b="1"/>
            </a:br>
            <a:r>
              <a:rPr lang="en-AU" sz="1800" b="1"/>
              <a:t>50-59 AFTER over </a:t>
            </a:r>
            <a:r>
              <a:rPr lang="en-US" sz="1800">
                <a:effectLst/>
              </a:rPr>
              <a:t>¾</a:t>
            </a:r>
            <a:r>
              <a:rPr lang="en-AU" sz="1800" b="1"/>
              <a:t> mRNA Saturation                                                    (Triple+ Vaccination Rates of 76.5%)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B35-4FC1-8D89-827D45CC2A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'Efficacy Notes'!$AM$73:$AM$74</c:f>
              <c:strCache>
                <c:ptCount val="2"/>
                <c:pt idx="0">
                  <c:v>England Data Calculation for the All Cause Deaths that SHOULD have occurred in an Unvaccinated 
50-59 England Population
of 8.25 Million. Based off 
Actual Unvaccinated rates
 of Death Data</c:v>
                </c:pt>
                <c:pt idx="1">
                  <c:v>England Data Reality for
  the All Cause Deaths that
 DID eventuate in a  76.5% 
Tripple+"Vaccinated" 
50-59 England Population
of 8.25 Million </c:v>
                </c:pt>
              </c:strCache>
            </c:strRef>
          </c:cat>
          <c:val>
            <c:numRef>
              <c:f>'Efficacy Notes'!$AN$73:$AN$74</c:f>
              <c:numCache>
                <c:formatCode>_-* #,##0_-;\-* #,##0_-;_-* "-"???_-;_-@_-</c:formatCode>
                <c:ptCount val="2"/>
                <c:pt idx="0" formatCode="_-* #,##0_-;\-* #,##0_-;_-* &quot;-&quot;??_-;_-@_-">
                  <c:v>18481.99445983379</c:v>
                </c:pt>
                <c:pt idx="1">
                  <c:v>24693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35-4FC1-8D89-827D45CC2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791615"/>
        <c:axId val="356811167"/>
      </c:barChart>
      <c:catAx>
        <c:axId val="356791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811167"/>
        <c:crosses val="autoZero"/>
        <c:auto val="1"/>
        <c:lblAlgn val="ctr"/>
        <c:lblOffset val="100"/>
        <c:noMultiLvlLbl val="0"/>
      </c:catAx>
      <c:valAx>
        <c:axId val="356811167"/>
        <c:scaling>
          <c:orientation val="minMax"/>
          <c:max val="2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791615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AU" sz="1800" b="1"/>
              <a:t>England Accelerated Deaths for the </a:t>
            </a:r>
            <a:br>
              <a:rPr lang="en-AU" sz="1800" b="1"/>
            </a:br>
            <a:r>
              <a:rPr lang="en-AU" sz="1800" b="1"/>
              <a:t> 40-49 AFTER almost </a:t>
            </a:r>
            <a:r>
              <a:rPr lang="en-US" sz="1800">
                <a:effectLst/>
              </a:rPr>
              <a:t>½</a:t>
            </a:r>
            <a:r>
              <a:rPr lang="en-AU" sz="1800" b="1"/>
              <a:t> mRNA Saturation                                                    (Triple+ Vaccination Rates of 53.4%)</a:t>
            </a:r>
          </a:p>
        </c:rich>
      </c:tx>
      <c:layout>
        <c:manualLayout>
          <c:xMode val="edge"/>
          <c:yMode val="edge"/>
          <c:x val="0.16571115143686116"/>
          <c:y val="1.54091192866581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27C-4343-A79A-BB5C2BB0B8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'Efficacy Notes'!$AF$73:$AF$74</c:f>
              <c:strCache>
                <c:ptCount val="2"/>
                <c:pt idx="0">
                  <c:v>England Data Calculation for the All Cause Deaths that SHOULD have occurred in an Unvaccinated 
40-49 England Population
of 8.25 Million. Based off 
Actual Unvaccinated rates
 of Death Data</c:v>
                </c:pt>
                <c:pt idx="1">
                  <c:v>England Data Reality for
  the All Cause Deaths that
 DID eventuate in a  53.4% 
Tripple+"Vaccinated" 
40-49 England Population
of 8.25 Million </c:v>
                </c:pt>
              </c:strCache>
            </c:strRef>
          </c:cat>
          <c:val>
            <c:numRef>
              <c:f>'Efficacy Notes'!$AG$73:$AG$74</c:f>
              <c:numCache>
                <c:formatCode>_-* #,##0_-;\-* #,##0_-;_-* "-"???_-;_-@_-</c:formatCode>
                <c:ptCount val="2"/>
                <c:pt idx="0" formatCode="_-* #,##0_-;\-* #,##0_-;_-* &quot;-&quot;??_-;_-@_-">
                  <c:v>5768.8266199649725</c:v>
                </c:pt>
                <c:pt idx="1">
                  <c:v>8326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7C-4343-A79A-BB5C2BB0B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791615"/>
        <c:axId val="356811167"/>
      </c:barChart>
      <c:catAx>
        <c:axId val="356791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811167"/>
        <c:crosses val="autoZero"/>
        <c:auto val="1"/>
        <c:lblAlgn val="ctr"/>
        <c:lblOffset val="100"/>
        <c:noMultiLvlLbl val="0"/>
      </c:catAx>
      <c:valAx>
        <c:axId val="356811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791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AU" sz="1800" b="1"/>
              <a:t>England Accelerated Deaths of the Young </a:t>
            </a:r>
            <a:br>
              <a:rPr lang="en-AU" sz="1800" b="1"/>
            </a:br>
            <a:r>
              <a:rPr lang="en-AU" sz="1800" b="1"/>
              <a:t>18-39 AFTER almost </a:t>
            </a:r>
            <a:r>
              <a:rPr lang="en-US" sz="1800">
                <a:effectLst/>
              </a:rPr>
              <a:t>½</a:t>
            </a:r>
            <a:r>
              <a:rPr lang="en-AU" sz="1800" b="1"/>
              <a:t> mRNA Saturation                                                    (Triple+ Vaccination Rates of 42.2%)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CF-4129-AB72-2D778BCFCF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'Efficacy Notes'!$Y$73:$Y$74</c:f>
              <c:strCache>
                <c:ptCount val="2"/>
                <c:pt idx="0">
                  <c:v>England Data Calculation for the All Cause Deaths that SHOULD have occurred in an Unvaccinated 
18-39 England Population
of 19.1 Million. Based off 
Actual Unvaccinated rates
 of Death Data</c:v>
                </c:pt>
                <c:pt idx="1">
                  <c:v>England Data Reality for
  the All Cause Deaths that
 DID eventuate in a  42.2% 
Tripple+"Vaccinated" 
18-39 England Population
of 19.1 Million </c:v>
                </c:pt>
              </c:strCache>
            </c:strRef>
          </c:cat>
          <c:val>
            <c:numRef>
              <c:f>'Efficacy Notes'!$Z$73:$Z$74</c:f>
              <c:numCache>
                <c:formatCode>_-* #,##0_-;\-* #,##0_-;_-* "-"???_-;_-@_-</c:formatCode>
                <c:ptCount val="2"/>
                <c:pt idx="0" formatCode="_-* #,##0_-;\-* #,##0_-;_-* &quot;-&quot;??_-;_-@_-">
                  <c:v>3078.7945811445957</c:v>
                </c:pt>
                <c:pt idx="1">
                  <c:v>4748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CF-4129-AB72-2D778BCFC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791615"/>
        <c:axId val="356811167"/>
      </c:barChart>
      <c:catAx>
        <c:axId val="356791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811167"/>
        <c:crosses val="autoZero"/>
        <c:auto val="1"/>
        <c:lblAlgn val="ctr"/>
        <c:lblOffset val="100"/>
        <c:noMultiLvlLbl val="0"/>
      </c:catAx>
      <c:valAx>
        <c:axId val="356811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791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2800" b="1">
                <a:solidFill>
                  <a:sysClr val="windowText" lastClr="000000"/>
                </a:solidFill>
              </a:rPr>
              <a:t>ENGLAND - </a:t>
            </a:r>
            <a:r>
              <a:rPr lang="en-AU" sz="2800" b="1" i="0" u="none" strike="noStrike" baseline="0">
                <a:solidFill>
                  <a:sysClr val="windowText" lastClr="000000"/>
                </a:solidFill>
                <a:effectLst/>
              </a:rPr>
              <a:t>Annus Horribilis</a:t>
            </a:r>
            <a:r>
              <a:rPr lang="en-AU" sz="2800" b="1">
                <a:solidFill>
                  <a:sysClr val="windowText" lastClr="000000"/>
                </a:solidFill>
              </a:rPr>
              <a:t> </a:t>
            </a:r>
            <a:br>
              <a:rPr lang="en-AU" sz="1800" b="1">
                <a:solidFill>
                  <a:sysClr val="windowText" lastClr="000000"/>
                </a:solidFill>
              </a:rPr>
            </a:br>
            <a:r>
              <a:rPr lang="en-AU" sz="2000" b="1">
                <a:solidFill>
                  <a:sysClr val="windowText" lastClr="000000"/>
                </a:solidFill>
              </a:rPr>
              <a:t>Increased Chance of Dying (ALL CAUSES) June 2022 through May 2023 </a:t>
            </a:r>
            <a:br>
              <a:rPr lang="en-AU" sz="1800" b="1">
                <a:solidFill>
                  <a:sysClr val="windowText" lastClr="000000"/>
                </a:solidFill>
              </a:rPr>
            </a:br>
            <a:r>
              <a:rPr lang="en-AU" sz="2800" b="1">
                <a:solidFill>
                  <a:sysClr val="windowText" lastClr="000000"/>
                </a:solidFill>
              </a:rPr>
              <a:t>By Vaccine Status (Doses) and Age Group </a:t>
            </a:r>
            <a:br>
              <a:rPr lang="en-AU" sz="1800" b="1">
                <a:solidFill>
                  <a:sysClr val="windowText" lastClr="000000"/>
                </a:solidFill>
              </a:rPr>
            </a:br>
            <a:r>
              <a:rPr lang="en-AU" sz="2000" b="1">
                <a:solidFill>
                  <a:sysClr val="windowText" lastClr="000000"/>
                </a:solidFill>
              </a:rPr>
              <a:t>Official England All-Cause Death By Vaccine Status Data</a:t>
            </a:r>
            <a:br>
              <a:rPr lang="en-AU" sz="1800" b="1">
                <a:solidFill>
                  <a:sysClr val="windowText" lastClr="000000"/>
                </a:solidFill>
              </a:rPr>
            </a:br>
            <a:r>
              <a:rPr lang="en-AU" sz="2000" b="1">
                <a:solidFill>
                  <a:sysClr val="windowText" lastClr="000000"/>
                </a:solidFill>
              </a:rPr>
              <a:t>Offical England Vaccine Uptake Data</a:t>
            </a:r>
            <a:br>
              <a:rPr lang="en-AU" sz="1800" b="1">
                <a:solidFill>
                  <a:sysClr val="windowText" lastClr="000000"/>
                </a:solidFill>
              </a:rPr>
            </a:br>
            <a:r>
              <a:rPr lang="en-AU" sz="1800" b="1">
                <a:solidFill>
                  <a:sysClr val="windowText" lastClr="000000"/>
                </a:solidFill>
              </a:rPr>
              <a:t>Base Line UNVACCINATED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'Efficacy Notes'!$Z$128</c:f>
              <c:strCache>
                <c:ptCount val="1"/>
                <c:pt idx="0">
                  <c:v>1 or more Doses</c:v>
                </c:pt>
              </c:strCache>
            </c:strRef>
          </c:tx>
          <c:spPr>
            <a:solidFill>
              <a:srgbClr val="FF33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'Efficacy Notes'!$Y$129:$Y$134</c:f>
              <c:strCache>
                <c:ptCount val="6"/>
                <c:pt idx="0">
                  <c:v>18-39</c:v>
                </c:pt>
                <c:pt idx="1">
                  <c:v>40-49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80+</c:v>
                </c:pt>
              </c:strCache>
            </c:strRef>
          </c:cat>
          <c:val>
            <c:numRef>
              <c:f>'Efficacy Notes'!$Z$129:$Z$134</c:f>
              <c:numCache>
                <c:formatCode>0%</c:formatCode>
                <c:ptCount val="6"/>
                <c:pt idx="0">
                  <c:v>0.77608779261806504</c:v>
                </c:pt>
                <c:pt idx="1">
                  <c:v>0.54747769251477851</c:v>
                </c:pt>
                <c:pt idx="2">
                  <c:v>0.38202778057962899</c:v>
                </c:pt>
                <c:pt idx="3">
                  <c:v>0.42217985015236498</c:v>
                </c:pt>
                <c:pt idx="4">
                  <c:v>0.40353411811434298</c:v>
                </c:pt>
                <c:pt idx="5">
                  <c:v>0.532502564533469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8-458F-A886-D030C854F93D}"/>
            </c:ext>
          </c:extLst>
        </c:ser>
        <c:ser>
          <c:idx val="1"/>
          <c:order val="1"/>
          <c:tx>
            <c:strRef>
              <c:f>'Efficacy Notes'!$AA$128</c:f>
              <c:strCache>
                <c:ptCount val="1"/>
                <c:pt idx="0">
                  <c:v>2 or more Doses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'Efficacy Notes'!$Y$129:$Y$134</c:f>
              <c:strCache>
                <c:ptCount val="6"/>
                <c:pt idx="0">
                  <c:v>18-39</c:v>
                </c:pt>
                <c:pt idx="1">
                  <c:v>40-49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80+</c:v>
                </c:pt>
              </c:strCache>
            </c:strRef>
          </c:cat>
          <c:val>
            <c:numRef>
              <c:f>'Efficacy Notes'!$AA$129:$AA$134</c:f>
              <c:numCache>
                <c:formatCode>0%</c:formatCode>
                <c:ptCount val="6"/>
                <c:pt idx="0">
                  <c:v>0.78353353561268591</c:v>
                </c:pt>
                <c:pt idx="1">
                  <c:v>0.55140622395780781</c:v>
                </c:pt>
                <c:pt idx="2">
                  <c:v>0.36743372900522414</c:v>
                </c:pt>
                <c:pt idx="3">
                  <c:v>0.4168477053470141</c:v>
                </c:pt>
                <c:pt idx="4">
                  <c:v>0.40320448926279118</c:v>
                </c:pt>
                <c:pt idx="5">
                  <c:v>0.53325638848500068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F8-458F-A886-D030C854F93D}"/>
            </c:ext>
          </c:extLst>
        </c:ser>
        <c:ser>
          <c:idx val="2"/>
          <c:order val="2"/>
          <c:tx>
            <c:strRef>
              <c:f>'Efficacy Notes'!$AB$128</c:f>
              <c:strCache>
                <c:ptCount val="1"/>
                <c:pt idx="0">
                  <c:v>3 or more Doses</c:v>
                </c:pt>
              </c:strCache>
            </c:strRef>
          </c:tx>
          <c:spPr>
            <a:solidFill>
              <a:srgbClr val="BF8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'Efficacy Notes'!$Y$129:$Y$134</c:f>
              <c:strCache>
                <c:ptCount val="6"/>
                <c:pt idx="0">
                  <c:v>18-39</c:v>
                </c:pt>
                <c:pt idx="1">
                  <c:v>40-49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80+</c:v>
                </c:pt>
              </c:strCache>
            </c:strRef>
          </c:cat>
          <c:val>
            <c:numRef>
              <c:f>'Efficacy Notes'!$AB$129:$AB$134</c:f>
              <c:numCache>
                <c:formatCode>0%</c:formatCode>
                <c:ptCount val="6"/>
                <c:pt idx="0">
                  <c:v>0.93726498317415752</c:v>
                </c:pt>
                <c:pt idx="1">
                  <c:v>0.74395727169608283</c:v>
                </c:pt>
                <c:pt idx="2">
                  <c:v>0.31405896536177075</c:v>
                </c:pt>
                <c:pt idx="3">
                  <c:v>0.37193107137253062</c:v>
                </c:pt>
                <c:pt idx="4">
                  <c:v>0.37318915981457346</c:v>
                </c:pt>
                <c:pt idx="5">
                  <c:v>0.51836792362568274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F8-458F-A886-D030C854F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482143"/>
        <c:axId val="125482975"/>
      </c:barChart>
      <c:catAx>
        <c:axId val="125482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82975"/>
        <c:crosses val="autoZero"/>
        <c:auto val="1"/>
        <c:lblAlgn val="ctr"/>
        <c:lblOffset val="100"/>
        <c:noMultiLvlLbl val="0"/>
      </c:catAx>
      <c:valAx>
        <c:axId val="125482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82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2000" b="1" baseline="0"/>
              <a:t>England</a:t>
            </a:r>
            <a:br>
              <a:rPr lang="en-AU" sz="2000" b="1" baseline="0"/>
            </a:br>
            <a:r>
              <a:rPr lang="en-AU" sz="2000" b="1" baseline="0"/>
              <a:t>Deaths from All Causes</a:t>
            </a:r>
            <a:br>
              <a:rPr lang="en-AU" sz="2000" b="1" baseline="0"/>
            </a:br>
            <a:r>
              <a:rPr lang="en-AU" sz="2000" b="1" baseline="0"/>
              <a:t>June-22 through May-23</a:t>
            </a:r>
            <a:endParaRPr lang="en-AU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221-4AC7-A59F-6DFA2E48E565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221-4AC7-A59F-6DFA2E48E5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'Efficacy Notes'!$D$190:$D$191</c:f>
              <c:strCache>
                <c:ptCount val="2"/>
                <c:pt idx="0">
                  <c:v>Total Recorded Deaths</c:v>
                </c:pt>
                <c:pt idx="1">
                  <c:v>Official Data Reveals This Death Count for an Entirely Unvaccinated Population</c:v>
                </c:pt>
              </c:strCache>
            </c:strRef>
          </c:cat>
          <c:val>
            <c:numRef>
              <c:f>'Efficacy Notes'!$E$190:$E$191</c:f>
              <c:numCache>
                <c:formatCode>#,##0</c:formatCode>
                <c:ptCount val="2"/>
                <c:pt idx="0" formatCode="_-* #,##0_-;\-* #,##0_-;_-* &quot;-&quot;??_-;_-@_-">
                  <c:v>490475</c:v>
                </c:pt>
                <c:pt idx="1">
                  <c:v>336719.98269644449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21-4AC7-A59F-6DFA2E48E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1482640"/>
        <c:axId val="861476400"/>
      </c:barChart>
      <c:catAx>
        <c:axId val="86148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476400"/>
        <c:crosses val="autoZero"/>
        <c:auto val="1"/>
        <c:lblAlgn val="ctr"/>
        <c:lblOffset val="100"/>
        <c:noMultiLvlLbl val="0"/>
      </c:catAx>
      <c:valAx>
        <c:axId val="86147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48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1" i="0" baseline="0">
                <a:solidFill>
                  <a:srgbClr val="0070C0"/>
                </a:solidFill>
                <a:effectLst/>
              </a:rPr>
              <a:t>TWO or MORE </a:t>
            </a:r>
            <a:r>
              <a:rPr lang="en-AU" sz="1800" b="1" i="0" u="none" strike="noStrike" kern="1200" spc="0" baseline="0">
                <a:solidFill>
                  <a:srgbClr val="0070C0"/>
                </a:solidFill>
                <a:effectLst/>
                <a:latin typeface="+mn-lt"/>
                <a:ea typeface="+mn-ea"/>
                <a:cs typeface="+mn-cs"/>
              </a:rPr>
              <a:t>DOSES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- England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18-39 Data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with </a:t>
            </a:r>
            <a:r>
              <a:rPr lang="en-AU" sz="1800" b="1" i="0" u="sng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Samples Size of 19.1 Million 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Percentage Vaccination Rates correlation to Percentage of </a:t>
            </a:r>
            <a:r>
              <a:rPr lang="en-AU" sz="1800" b="1" i="0" baseline="0">
                <a:solidFill>
                  <a:srgbClr val="FF0000"/>
                </a:solidFill>
                <a:effectLst/>
              </a:rPr>
              <a:t>All Cause Deaths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Comparing: Unvaccinated Status with TWO or More Doses Covid-19 Vaccinated Status </a:t>
            </a:r>
            <a:endParaRPr lang="en-AU">
              <a:effectLst/>
            </a:endParaRPr>
          </a:p>
        </c:rich>
      </c:tx>
      <c:layout>
        <c:manualLayout>
          <c:xMode val="edge"/>
          <c:yMode val="edge"/>
          <c:x val="0.2264208333333332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358259903904408E-2"/>
          <c:y val="0.11498496207942867"/>
          <c:w val="0.93798365896551095"/>
          <c:h val="0.74890736335566555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'[1]18-39 All Cause'!$C$3</c:f>
              <c:strCache>
                <c:ptCount val="1"/>
                <c:pt idx="0">
                  <c:v>18-39 
Unvaccinated Rate
Week 27 Report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2.7769606352001163E-2"/>
                  <c:y val="-1.378538647342995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ED7D3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ED7D31"/>
                        </a:solidFill>
                      </a:rPr>
                      <a:t>Percentage of 18-39 Population with Unvaccinated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ED7D3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04946426305198"/>
                      <c:h val="4.690220367109790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587B-4504-9FA3-A44854EEB32F}"/>
                </c:ext>
              </c:extLst>
            </c:dLbl>
            <c:dLbl>
              <c:idx val="28"/>
              <c:layout>
                <c:manualLayout>
                  <c:x val="2.3780638373254028E-4"/>
                  <c:y val="-1.6204227053140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7B-4504-9FA3-A44854EEB32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'[1]18-39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'[1]18-39 All Cause'!$C$4:$C$32</c:f>
              <c:numCache>
                <c:formatCode>General</c:formatCode>
                <c:ptCount val="29"/>
                <c:pt idx="0">
                  <c:v>0.95399999999999996</c:v>
                </c:pt>
                <c:pt idx="1">
                  <c:v>0.90600000000000003</c:v>
                </c:pt>
                <c:pt idx="2">
                  <c:v>0.84399999999999997</c:v>
                </c:pt>
                <c:pt idx="3">
                  <c:v>0.82199999999999995</c:v>
                </c:pt>
                <c:pt idx="4">
                  <c:v>0.72199999999999998</c:v>
                </c:pt>
                <c:pt idx="5">
                  <c:v>0.52100000000000002</c:v>
                </c:pt>
                <c:pt idx="6">
                  <c:v>0.441</c:v>
                </c:pt>
                <c:pt idx="7">
                  <c:v>0.39100000000000001</c:v>
                </c:pt>
                <c:pt idx="8">
                  <c:v>0.37</c:v>
                </c:pt>
                <c:pt idx="9">
                  <c:v>0.35399999999999998</c:v>
                </c:pt>
                <c:pt idx="10">
                  <c:v>0.34399999999999997</c:v>
                </c:pt>
                <c:pt idx="11">
                  <c:v>0.33</c:v>
                </c:pt>
                <c:pt idx="12">
                  <c:v>0.316</c:v>
                </c:pt>
                <c:pt idx="13">
                  <c:v>0.311</c:v>
                </c:pt>
                <c:pt idx="14">
                  <c:v>0.309</c:v>
                </c:pt>
                <c:pt idx="15">
                  <c:v>0.307</c:v>
                </c:pt>
                <c:pt idx="16">
                  <c:v>0.30499999999999999</c:v>
                </c:pt>
                <c:pt idx="17">
                  <c:v>0.30399999999999999</c:v>
                </c:pt>
                <c:pt idx="18">
                  <c:v>0.30299999999999999</c:v>
                </c:pt>
                <c:pt idx="19">
                  <c:v>0.30299999999999999</c:v>
                </c:pt>
                <c:pt idx="20">
                  <c:v>0.30199999999999999</c:v>
                </c:pt>
                <c:pt idx="21">
                  <c:v>0.30199999999999999</c:v>
                </c:pt>
                <c:pt idx="22">
                  <c:v>0.30099999999999999</c:v>
                </c:pt>
                <c:pt idx="23">
                  <c:v>0.30099999999999999</c:v>
                </c:pt>
                <c:pt idx="24">
                  <c:v>0.30099999999999999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87B-4504-9FA3-A44854EEB32F}"/>
            </c:ext>
          </c:extLst>
        </c:ser>
        <c:ser>
          <c:idx val="7"/>
          <c:order val="1"/>
          <c:tx>
            <c:strRef>
              <c:f>'[1]18-39 All Cause'!$E$3</c:f>
              <c:strCache>
                <c:ptCount val="1"/>
                <c:pt idx="0">
                  <c:v>18-39  
TWO or More Doses Rate
Week 27 Report</c:v>
                </c:pt>
              </c:strCache>
            </c:strRef>
          </c:tx>
          <c:spPr>
            <a:ln w="508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4.5008362291196216E-2"/>
                  <c:y val="-2.862910628019323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chemeClr val="bg1">
                            <a:lumMod val="6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Percentage of 18-39 Population with TWO or More Doses Vaccine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chemeClr val="bg1">
                          <a:lumMod val="6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4237795067545455"/>
                      <c:h val="4.8717874672380486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587B-4504-9FA3-A44854EEB32F}"/>
                </c:ext>
              </c:extLst>
            </c:dLbl>
            <c:dLbl>
              <c:idx val="28"/>
              <c:layout>
                <c:manualLayout>
                  <c:x val="4.7731862715274208E-3"/>
                  <c:y val="-2.23760869565217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>
                          <a:lumMod val="6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7B-4504-9FA3-A44854EEB32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'[1]18-39 All Cause'!$A$4:$A$32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'[1]18-39 All Cause'!$E$4:$E$32</c:f>
              <c:numCache>
                <c:formatCode>General</c:formatCode>
                <c:ptCount val="29"/>
                <c:pt idx="0">
                  <c:v>2E-3</c:v>
                </c:pt>
                <c:pt idx="1">
                  <c:v>3.0000000000000001E-3</c:v>
                </c:pt>
                <c:pt idx="2">
                  <c:v>0.02</c:v>
                </c:pt>
                <c:pt idx="3">
                  <c:v>5.7000000000000002E-2</c:v>
                </c:pt>
                <c:pt idx="4">
                  <c:v>0.124</c:v>
                </c:pt>
                <c:pt idx="5">
                  <c:v>0.17399999999999999</c:v>
                </c:pt>
                <c:pt idx="6">
                  <c:v>0.248</c:v>
                </c:pt>
                <c:pt idx="7">
                  <c:v>0.436</c:v>
                </c:pt>
                <c:pt idx="8">
                  <c:v>0.51600000000000001</c:v>
                </c:pt>
                <c:pt idx="9">
                  <c:v>0.54900000000000004</c:v>
                </c:pt>
                <c:pt idx="10">
                  <c:v>0.56799999999999995</c:v>
                </c:pt>
                <c:pt idx="11">
                  <c:v>0.59899999999999998</c:v>
                </c:pt>
                <c:pt idx="12">
                  <c:v>0.61799999999999999</c:v>
                </c:pt>
                <c:pt idx="13">
                  <c:v>0.626</c:v>
                </c:pt>
                <c:pt idx="14">
                  <c:v>0.63300000000000001</c:v>
                </c:pt>
                <c:pt idx="15">
                  <c:v>0.63700000000000001</c:v>
                </c:pt>
                <c:pt idx="16">
                  <c:v>0.64200000000000002</c:v>
                </c:pt>
                <c:pt idx="17">
                  <c:v>0.64400000000000002</c:v>
                </c:pt>
                <c:pt idx="18">
                  <c:v>0.64600000000000002</c:v>
                </c:pt>
                <c:pt idx="19">
                  <c:v>0.64700000000000002</c:v>
                </c:pt>
                <c:pt idx="20">
                  <c:v>0.64800000000000002</c:v>
                </c:pt>
                <c:pt idx="21">
                  <c:v>0.64900000000000002</c:v>
                </c:pt>
                <c:pt idx="22">
                  <c:v>0.64900000000000002</c:v>
                </c:pt>
                <c:pt idx="23">
                  <c:v>0.64900000000000002</c:v>
                </c:pt>
                <c:pt idx="24">
                  <c:v>0.65</c:v>
                </c:pt>
                <c:pt idx="25">
                  <c:v>0.65</c:v>
                </c:pt>
                <c:pt idx="26">
                  <c:v>0.65</c:v>
                </c:pt>
                <c:pt idx="27">
                  <c:v>0.65</c:v>
                </c:pt>
                <c:pt idx="28">
                  <c:v>0.65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87B-4504-9FA3-A44854EEB32F}"/>
            </c:ext>
          </c:extLst>
        </c:ser>
        <c:ser>
          <c:idx val="3"/>
          <c:order val="2"/>
          <c:tx>
            <c:strRef>
              <c:f>'[1]18-39 All Cause'!$R$3</c:f>
              <c:strCache>
                <c:ptCount val="1"/>
                <c:pt idx="0">
                  <c:v>18-39  
Unvaccinated Status Deaths
6 July 2022 ONS DATA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'[1]18-39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'[1]18-39 All Cause'!$R$4:$R$20</c:f>
              <c:numCache>
                <c:formatCode>General</c:formatCode>
                <c:ptCount val="17"/>
                <c:pt idx="0">
                  <c:v>0.97063369397217925</c:v>
                </c:pt>
                <c:pt idx="1">
                  <c:v>0.83122362869198307</c:v>
                </c:pt>
                <c:pt idx="2">
                  <c:v>0.70600858369098718</c:v>
                </c:pt>
                <c:pt idx="3">
                  <c:v>0.5591836734693878</c:v>
                </c:pt>
                <c:pt idx="4">
                  <c:v>0.54609929078014185</c:v>
                </c:pt>
                <c:pt idx="5">
                  <c:v>0.43325526932084307</c:v>
                </c:pt>
                <c:pt idx="6">
                  <c:v>0.32071713147410358</c:v>
                </c:pt>
                <c:pt idx="7">
                  <c:v>0.32018561484918795</c:v>
                </c:pt>
                <c:pt idx="8">
                  <c:v>0.30025445292620867</c:v>
                </c:pt>
                <c:pt idx="9">
                  <c:v>0.28039702233250619</c:v>
                </c:pt>
                <c:pt idx="10">
                  <c:v>0.26038781163434904</c:v>
                </c:pt>
                <c:pt idx="11">
                  <c:v>0.35309973045822102</c:v>
                </c:pt>
                <c:pt idx="12">
                  <c:v>0.23397435897435898</c:v>
                </c:pt>
                <c:pt idx="13">
                  <c:v>0.17316017316017315</c:v>
                </c:pt>
                <c:pt idx="14">
                  <c:v>0.2</c:v>
                </c:pt>
                <c:pt idx="15">
                  <c:v>0.15384615384615385</c:v>
                </c:pt>
                <c:pt idx="16">
                  <c:v>0.13978494623655913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87B-4504-9FA3-A44854EEB32F}"/>
            </c:ext>
          </c:extLst>
        </c:ser>
        <c:ser>
          <c:idx val="5"/>
          <c:order val="3"/>
          <c:tx>
            <c:strRef>
              <c:f>'[1]18-39 All Cause'!$S$3</c:f>
              <c:strCache>
                <c:ptCount val="1"/>
                <c:pt idx="0">
                  <c:v>18-39 
Unvaccinated Status Deaths 
25 August 2023 ONS Data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7B-4504-9FA3-A44854EEB32F}"/>
                </c:ext>
              </c:extLst>
            </c:dLbl>
            <c:dLbl>
              <c:idx val="19"/>
              <c:layout>
                <c:manualLayout>
                  <c:x val="-4.6642975496458849E-2"/>
                  <c:y val="7.569679951690820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6"/>
                        </a:solidFill>
                      </a:rPr>
                      <a:t>Percentage of All Cause Deaths for 18-39 with Unvaccinated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2017056346056347"/>
                      <c:h val="4.684284812153675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587B-4504-9FA3-A44854EEB32F}"/>
                </c:ext>
              </c:extLst>
            </c:dLbl>
            <c:dLbl>
              <c:idx val="28"/>
              <c:layout>
                <c:manualLayout>
                  <c:x val="3.3908434700763664E-3"/>
                  <c:y val="2.9278743961352546E-2"/>
                </c:manualLayout>
              </c:layout>
              <c:tx>
                <c:rich>
                  <a:bodyPr/>
                  <a:lstStyle/>
                  <a:p>
                    <a:fld id="{B5BB9A0C-23C9-4450-8C2A-923B0253C2FB}" type="YVALUE">
                      <a:rPr lang="en-US" sz="1600" b="1"/>
                      <a:pPr/>
                      <a:t>[Y VALUE]</a:t>
                    </a:fld>
                    <a:endParaRPr lang="en-AU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87B-4504-9FA3-A44854EEB32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'[1]18-39 All Cause'!$Q$4:$Q$32</c:f>
              <c:numCache>
                <c:formatCode>General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'[1]18-39 All Cause'!$S$4:$S$32</c:f>
              <c:numCache>
                <c:formatCode>General</c:formatCode>
                <c:ptCount val="29"/>
                <c:pt idx="3">
                  <c:v>0.53693693693693689</c:v>
                </c:pt>
                <c:pt idx="4">
                  <c:v>0.50829875518672196</c:v>
                </c:pt>
                <c:pt idx="5">
                  <c:v>0.42694497153700189</c:v>
                </c:pt>
                <c:pt idx="6">
                  <c:v>0.3543913713405239</c:v>
                </c:pt>
                <c:pt idx="7">
                  <c:v>0.30902777777777779</c:v>
                </c:pt>
                <c:pt idx="8">
                  <c:v>0.30870279146141216</c:v>
                </c:pt>
                <c:pt idx="9">
                  <c:v>0.28275862068965518</c:v>
                </c:pt>
                <c:pt idx="10">
                  <c:v>0.29422382671480146</c:v>
                </c:pt>
                <c:pt idx="11">
                  <c:v>0.35858585858585856</c:v>
                </c:pt>
                <c:pt idx="12">
                  <c:v>0.26260869565217393</c:v>
                </c:pt>
                <c:pt idx="13">
                  <c:v>0.22828282828282828</c:v>
                </c:pt>
                <c:pt idx="14">
                  <c:v>0.19926199261992619</c:v>
                </c:pt>
                <c:pt idx="15">
                  <c:v>0.19423076923076923</c:v>
                </c:pt>
                <c:pt idx="16">
                  <c:v>0.21372549019607842</c:v>
                </c:pt>
                <c:pt idx="17">
                  <c:v>0.25902335456475584</c:v>
                </c:pt>
                <c:pt idx="18">
                  <c:v>0.21893491124260356</c:v>
                </c:pt>
                <c:pt idx="19">
                  <c:v>0.23362445414847161</c:v>
                </c:pt>
                <c:pt idx="20">
                  <c:v>0.16183574879227053</c:v>
                </c:pt>
                <c:pt idx="21">
                  <c:v>0.21881838074398249</c:v>
                </c:pt>
                <c:pt idx="22">
                  <c:v>0.19570405727923629</c:v>
                </c:pt>
                <c:pt idx="23">
                  <c:v>0.16463414634146342</c:v>
                </c:pt>
                <c:pt idx="24">
                  <c:v>0.15762273901808785</c:v>
                </c:pt>
                <c:pt idx="25">
                  <c:v>0.15807560137457044</c:v>
                </c:pt>
                <c:pt idx="26">
                  <c:v>0.18292682926829268</c:v>
                </c:pt>
                <c:pt idx="27">
                  <c:v>0.17692307692307693</c:v>
                </c:pt>
                <c:pt idx="28">
                  <c:v>0.17045454545454544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87B-4504-9FA3-A44854EEB32F}"/>
            </c:ext>
          </c:extLst>
        </c:ser>
        <c:ser>
          <c:idx val="8"/>
          <c:order val="4"/>
          <c:tx>
            <c:strRef>
              <c:f>'[1]18-39 All Cause'!$V$3</c:f>
              <c:strCache>
                <c:ptCount val="1"/>
                <c:pt idx="0">
                  <c:v>18-39  
TWO or More Doses Status Deaths
6 July 2022 ONS Data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'[1]18-39 All Cause'!$Q$4:$Q$20</c:f>
              <c:numCache>
                <c:formatCode>General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'[1]18-39 All Cause'!$V$4:$V$20</c:f>
              <c:numCache>
                <c:formatCode>General</c:formatCode>
                <c:ptCount val="17"/>
                <c:pt idx="0">
                  <c:v>3.0911901081916537E-3</c:v>
                </c:pt>
                <c:pt idx="1">
                  <c:v>4.2194092827004216E-3</c:v>
                </c:pt>
                <c:pt idx="2">
                  <c:v>4.2918454935622317E-3</c:v>
                </c:pt>
                <c:pt idx="3">
                  <c:v>5.9183673469387757E-2</c:v>
                </c:pt>
                <c:pt idx="4">
                  <c:v>0.19621749408983452</c:v>
                </c:pt>
                <c:pt idx="5">
                  <c:v>0.30210772833723654</c:v>
                </c:pt>
                <c:pt idx="6">
                  <c:v>0.40836653386454186</c:v>
                </c:pt>
                <c:pt idx="7">
                  <c:v>0.48491879350348027</c:v>
                </c:pt>
                <c:pt idx="8">
                  <c:v>0.5725190839694656</c:v>
                </c:pt>
                <c:pt idx="9">
                  <c:v>0.59801488833746896</c:v>
                </c:pt>
                <c:pt idx="10">
                  <c:v>0.64265927977839332</c:v>
                </c:pt>
                <c:pt idx="11">
                  <c:v>0.58221024258760112</c:v>
                </c:pt>
                <c:pt idx="12">
                  <c:v>0.70192307692307687</c:v>
                </c:pt>
                <c:pt idx="13">
                  <c:v>0.75757575757575757</c:v>
                </c:pt>
                <c:pt idx="14">
                  <c:v>0.72156862745098038</c:v>
                </c:pt>
                <c:pt idx="15">
                  <c:v>0.79185520361990946</c:v>
                </c:pt>
                <c:pt idx="16">
                  <c:v>0.79032258064516125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87B-4504-9FA3-A44854EEB32F}"/>
            </c:ext>
          </c:extLst>
        </c:ser>
        <c:ser>
          <c:idx val="9"/>
          <c:order val="5"/>
          <c:tx>
            <c:strRef>
              <c:f>'[1]18-39 All Cause'!$W$3</c:f>
              <c:strCache>
                <c:ptCount val="1"/>
                <c:pt idx="0">
                  <c:v>18-39  
TWO or More Doses Status Deaths
25 August 2023 ONS Data</c:v>
                </c:pt>
              </c:strCache>
            </c:strRef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16"/>
              <c:layout>
                <c:manualLayout>
                  <c:x val="-2.5660722401755008E-2"/>
                  <c:y val="-0.1045234299516908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0070C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0070C0"/>
                        </a:solidFill>
                      </a:rPr>
                      <a:t>Percentage of All Cause Deaths for 18-39 with TWO or More Doses Vaccine Status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1073876516296979"/>
                      <c:h val="4.7125301366992556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C-587B-4504-9FA3-A44854EEB32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3.5496510115009421E-2"/>
                      <c:h val="3.71748804436389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587B-4504-9FA3-A44854EEB32F}"/>
                </c:ext>
              </c:extLst>
            </c:dLbl>
            <c:dLbl>
              <c:idx val="25"/>
              <c:layout>
                <c:manualLayout>
                  <c:x val="8.9653066312611312E-3"/>
                  <c:y val="-3.553792270531400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5512077499048181E-2"/>
                      <c:h val="3.54241993070711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587B-4504-9FA3-A44854EEB32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'[1]18-39 All Cause'!$Q$7:$Q$32</c:f>
              <c:numCache>
                <c:formatCode>General</c:formatCode>
                <c:ptCount val="26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  <c:pt idx="13">
                  <c:v>44682</c:v>
                </c:pt>
                <c:pt idx="14">
                  <c:v>44713</c:v>
                </c:pt>
                <c:pt idx="15">
                  <c:v>44743</c:v>
                </c:pt>
                <c:pt idx="16">
                  <c:v>44774</c:v>
                </c:pt>
                <c:pt idx="17">
                  <c:v>44805</c:v>
                </c:pt>
                <c:pt idx="18">
                  <c:v>44835</c:v>
                </c:pt>
                <c:pt idx="19">
                  <c:v>44866</c:v>
                </c:pt>
                <c:pt idx="20">
                  <c:v>44896</c:v>
                </c:pt>
                <c:pt idx="21">
                  <c:v>44927</c:v>
                </c:pt>
                <c:pt idx="22">
                  <c:v>44958</c:v>
                </c:pt>
                <c:pt idx="23">
                  <c:v>44986</c:v>
                </c:pt>
                <c:pt idx="24">
                  <c:v>45017</c:v>
                </c:pt>
                <c:pt idx="25">
                  <c:v>45047</c:v>
                </c:pt>
              </c:numCache>
            </c:numRef>
          </c:xVal>
          <c:yVal>
            <c:numRef>
              <c:f>'[1]18-39 All Cause'!$W$7:$W$32</c:f>
              <c:numCache>
                <c:formatCode>General</c:formatCode>
                <c:ptCount val="26"/>
                <c:pt idx="0">
                  <c:v>7.0270270270270274E-2</c:v>
                </c:pt>
                <c:pt idx="1">
                  <c:v>0.22199170124481327</c:v>
                </c:pt>
                <c:pt idx="2">
                  <c:v>0.29981024667931688</c:v>
                </c:pt>
                <c:pt idx="3">
                  <c:v>0.3728813559322034</c:v>
                </c:pt>
                <c:pt idx="4">
                  <c:v>0.50868055555555558</c:v>
                </c:pt>
                <c:pt idx="5">
                  <c:v>0.55500821018062396</c:v>
                </c:pt>
                <c:pt idx="6">
                  <c:v>0.60344827586206895</c:v>
                </c:pt>
                <c:pt idx="7">
                  <c:v>0.61732851985559567</c:v>
                </c:pt>
                <c:pt idx="8">
                  <c:v>0.5505050505050505</c:v>
                </c:pt>
                <c:pt idx="9">
                  <c:v>0.65391304347826085</c:v>
                </c:pt>
                <c:pt idx="10">
                  <c:v>0.70101010101010097</c:v>
                </c:pt>
                <c:pt idx="11">
                  <c:v>0.71771217712177127</c:v>
                </c:pt>
                <c:pt idx="12">
                  <c:v>0.73269230769230764</c:v>
                </c:pt>
                <c:pt idx="13">
                  <c:v>0.7196078431372549</c:v>
                </c:pt>
                <c:pt idx="14">
                  <c:v>0.69214437367303605</c:v>
                </c:pt>
                <c:pt idx="15">
                  <c:v>0.71400394477317553</c:v>
                </c:pt>
                <c:pt idx="16">
                  <c:v>0.70087336244541487</c:v>
                </c:pt>
                <c:pt idx="17">
                  <c:v>0.77536231884057971</c:v>
                </c:pt>
                <c:pt idx="18">
                  <c:v>0.7264770240700219</c:v>
                </c:pt>
                <c:pt idx="19">
                  <c:v>0.73747016706443913</c:v>
                </c:pt>
                <c:pt idx="20">
                  <c:v>0.79471544715447151</c:v>
                </c:pt>
                <c:pt idx="21">
                  <c:v>0.79328165374677007</c:v>
                </c:pt>
                <c:pt idx="22">
                  <c:v>0.81443298969072164</c:v>
                </c:pt>
                <c:pt idx="23">
                  <c:v>0.75914634146341464</c:v>
                </c:pt>
                <c:pt idx="24">
                  <c:v>0.76538461538461533</c:v>
                </c:pt>
                <c:pt idx="25">
                  <c:v>0.78409090909090906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87B-4504-9FA3-A44854EEB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800560"/>
        <c:axId val="2059809712"/>
        <c:extLst/>
      </c:scatterChart>
      <c:valAx>
        <c:axId val="205980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C09]dd\-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9712"/>
        <c:crosses val="autoZero"/>
        <c:crossBetween val="midCat"/>
      </c:valAx>
      <c:valAx>
        <c:axId val="20598097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0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492603577371477E-2"/>
          <c:y val="0.9139856479861691"/>
          <c:w val="0.8999999818781016"/>
          <c:h val="8.6014352013830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image" Target="../media/image5.emf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8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image" Target="../media/image4.emf"/><Relationship Id="rId5" Type="http://schemas.openxmlformats.org/officeDocument/2006/relationships/chart" Target="../charts/chart4.xml"/><Relationship Id="rId10" Type="http://schemas.openxmlformats.org/officeDocument/2006/relationships/image" Target="../media/image3.png"/><Relationship Id="rId4" Type="http://schemas.openxmlformats.org/officeDocument/2006/relationships/chart" Target="../charts/chart3.xml"/><Relationship Id="rId9" Type="http://schemas.openxmlformats.org/officeDocument/2006/relationships/image" Target="../media/image2.emf"/><Relationship Id="rId14" Type="http://schemas.openxmlformats.org/officeDocument/2006/relationships/image" Target="../media/image6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image" Target="../media/image13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image" Target="../media/image19.emf"/><Relationship Id="rId5" Type="http://schemas.openxmlformats.org/officeDocument/2006/relationships/image" Target="../media/image18.emf"/><Relationship Id="rId4" Type="http://schemas.openxmlformats.org/officeDocument/2006/relationships/image" Target="../media/image17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image" Target="../media/image25.emf"/><Relationship Id="rId5" Type="http://schemas.openxmlformats.org/officeDocument/2006/relationships/image" Target="../media/image24.emf"/><Relationship Id="rId4" Type="http://schemas.openxmlformats.org/officeDocument/2006/relationships/image" Target="../media/image23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image" Target="../media/image31.emf"/><Relationship Id="rId5" Type="http://schemas.openxmlformats.org/officeDocument/2006/relationships/image" Target="../media/image30.emf"/><Relationship Id="rId4" Type="http://schemas.openxmlformats.org/officeDocument/2006/relationships/image" Target="../media/image29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image" Target="../media/image37.emf"/><Relationship Id="rId5" Type="http://schemas.openxmlformats.org/officeDocument/2006/relationships/image" Target="../media/image36.emf"/><Relationship Id="rId4" Type="http://schemas.openxmlformats.org/officeDocument/2006/relationships/image" Target="../media/image35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image" Target="../media/image43.emf"/><Relationship Id="rId5" Type="http://schemas.openxmlformats.org/officeDocument/2006/relationships/image" Target="../media/image42.emf"/><Relationship Id="rId4" Type="http://schemas.openxmlformats.org/officeDocument/2006/relationships/image" Target="../media/image4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4" Type="http://schemas.openxmlformats.org/officeDocument/2006/relationships/image" Target="../media/image10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1.emf"/><Relationship Id="rId1" Type="http://schemas.openxmlformats.org/officeDocument/2006/relationships/image" Target="../media/image20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8.emf"/><Relationship Id="rId2" Type="http://schemas.openxmlformats.org/officeDocument/2006/relationships/image" Target="../media/image27.emf"/><Relationship Id="rId1" Type="http://schemas.openxmlformats.org/officeDocument/2006/relationships/image" Target="../media/image26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4.emf"/><Relationship Id="rId2" Type="http://schemas.openxmlformats.org/officeDocument/2006/relationships/image" Target="../media/image33.emf"/><Relationship Id="rId1" Type="http://schemas.openxmlformats.org/officeDocument/2006/relationships/image" Target="../media/image32.e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40.emf"/><Relationship Id="rId2" Type="http://schemas.openxmlformats.org/officeDocument/2006/relationships/image" Target="../media/image39.emf"/><Relationship Id="rId1" Type="http://schemas.openxmlformats.org/officeDocument/2006/relationships/image" Target="../media/image38.emf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46.emf"/><Relationship Id="rId2" Type="http://schemas.openxmlformats.org/officeDocument/2006/relationships/image" Target="../media/image45.emf"/><Relationship Id="rId1" Type="http://schemas.openxmlformats.org/officeDocument/2006/relationships/image" Target="../media/image4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7</xdr:col>
      <xdr:colOff>670474</xdr:colOff>
      <xdr:row>28</xdr:row>
      <xdr:rowOff>134071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A48DC4-001D-820E-8125-CF335E48E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548640"/>
          <a:ext cx="9350550" cy="5730737"/>
        </a:xfrm>
        <a:prstGeom prst="rect">
          <a:avLst/>
        </a:prstGeom>
      </xdr:spPr>
    </xdr:pic>
    <xdr:clientData/>
  </xdr:twoCellAnchor>
  <xdr:twoCellAnchor>
    <xdr:from>
      <xdr:col>58</xdr:col>
      <xdr:colOff>605117</xdr:colOff>
      <xdr:row>77</xdr:row>
      <xdr:rowOff>0</xdr:rowOff>
    </xdr:from>
    <xdr:to>
      <xdr:col>63</xdr:col>
      <xdr:colOff>257911</xdr:colOff>
      <xdr:row>113</xdr:row>
      <xdr:rowOff>25411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7C5C615-0DFB-40E4-AC7D-CB9B040AA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51</xdr:col>
      <xdr:colOff>605116</xdr:colOff>
      <xdr:row>77</xdr:row>
      <xdr:rowOff>0</xdr:rowOff>
    </xdr:from>
    <xdr:to>
      <xdr:col>56</xdr:col>
      <xdr:colOff>257910</xdr:colOff>
      <xdr:row>113</xdr:row>
      <xdr:rowOff>25411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9032246-2AE5-4968-BF5B-F8D0752580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45</xdr:col>
      <xdr:colOff>0</xdr:colOff>
      <xdr:row>77</xdr:row>
      <xdr:rowOff>0</xdr:rowOff>
    </xdr:from>
    <xdr:to>
      <xdr:col>49</xdr:col>
      <xdr:colOff>257912</xdr:colOff>
      <xdr:row>113</xdr:row>
      <xdr:rowOff>25411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9A448D2-C386-45AB-B4A8-0B07F483D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0</xdr:colOff>
      <xdr:row>77</xdr:row>
      <xdr:rowOff>0</xdr:rowOff>
    </xdr:from>
    <xdr:to>
      <xdr:col>42</xdr:col>
      <xdr:colOff>293912</xdr:colOff>
      <xdr:row>113</xdr:row>
      <xdr:rowOff>25411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2CBF63D-A7D7-42A0-999E-5E9F0BF3DF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0</xdr:colOff>
      <xdr:row>77</xdr:row>
      <xdr:rowOff>8891</xdr:rowOff>
    </xdr:from>
    <xdr:to>
      <xdr:col>35</xdr:col>
      <xdr:colOff>1450</xdr:colOff>
      <xdr:row>113</xdr:row>
      <xdr:rowOff>38901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57D4AF4-2892-4D09-B476-8024004A7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0</xdr:colOff>
      <xdr:row>76</xdr:row>
      <xdr:rowOff>168088</xdr:rowOff>
    </xdr:from>
    <xdr:to>
      <xdr:col>28</xdr:col>
      <xdr:colOff>22587</xdr:colOff>
      <xdr:row>113</xdr:row>
      <xdr:rowOff>14205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0AFB4CD-EAF0-4775-85DE-8E6755DA07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243840</xdr:colOff>
      <xdr:row>31</xdr:row>
      <xdr:rowOff>167640</xdr:rowOff>
    </xdr:from>
    <xdr:to>
      <xdr:col>22</xdr:col>
      <xdr:colOff>251460</xdr:colOff>
      <xdr:row>85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234F418-F474-DA4D-AE9C-BE3C4B17FD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430530</xdr:colOff>
          <xdr:row>44</xdr:row>
          <xdr:rowOff>117565</xdr:rowOff>
        </xdr:from>
        <xdr:to>
          <xdr:col>17</xdr:col>
          <xdr:colOff>327660</xdr:colOff>
          <xdr:row>58</xdr:row>
          <xdr:rowOff>182334</xdr:rowOff>
        </xdr:to>
        <xdr:pic>
          <xdr:nvPicPr>
            <xdr:cNvPr id="15" name="Picture 14">
              <a:extLst>
                <a:ext uri="{FF2B5EF4-FFF2-40B4-BE49-F238E27FC236}">
                  <a16:creationId xmlns:a16="http://schemas.microsoft.com/office/drawing/2014/main" id="{E21C9E0C-CF86-78FD-EF36-F8938B2213A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D$89:$H$100" spid="_x0000_s2000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8181159" y="9577251"/>
              <a:ext cx="9258844" cy="285151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19</xdr:col>
      <xdr:colOff>1244601</xdr:colOff>
      <xdr:row>35</xdr:row>
      <xdr:rowOff>25400</xdr:rowOff>
    </xdr:from>
    <xdr:to>
      <xdr:col>22</xdr:col>
      <xdr:colOff>55890</xdr:colOff>
      <xdr:row>46</xdr:row>
      <xdr:rowOff>1000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4411B1CA-FEB5-2248-09B6-491F9EF84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8973801" y="6756400"/>
          <a:ext cx="2240289" cy="216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432707</xdr:colOff>
          <xdr:row>58</xdr:row>
          <xdr:rowOff>169869</xdr:rowOff>
        </xdr:from>
        <xdr:to>
          <xdr:col>19</xdr:col>
          <xdr:colOff>0</xdr:colOff>
          <xdr:row>71</xdr:row>
          <xdr:rowOff>568</xdr:rowOff>
        </xdr:to>
        <xdr:pic>
          <xdr:nvPicPr>
            <xdr:cNvPr id="12" name="Picture 11">
              <a:extLst>
                <a:ext uri="{FF2B5EF4-FFF2-40B4-BE49-F238E27FC236}">
                  <a16:creationId xmlns:a16="http://schemas.microsoft.com/office/drawing/2014/main" id="{1DA76D07-E4BE-FE52-0FD7-9805788AF78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OCCAMS RAZOR'!$B$3:$J$14" spid="_x0000_s2001"/>
                </a:ext>
              </a:extLst>
            </xdr:cNvPicPr>
          </xdr:nvPicPr>
          <xdr:blipFill>
            <a:blip xmlns:r="http://schemas.openxmlformats.org/officeDocument/2006/relationships" r:embed="rId11"/>
            <a:srcRect/>
            <a:stretch>
              <a:fillRect/>
            </a:stretch>
          </xdr:blipFill>
          <xdr:spPr bwMode="auto">
            <a:xfrm>
              <a:off x="8183336" y="12416298"/>
              <a:ext cx="10148207" cy="224732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1</xdr:col>
      <xdr:colOff>555191</xdr:colOff>
      <xdr:row>116</xdr:row>
      <xdr:rowOff>21772</xdr:rowOff>
    </xdr:from>
    <xdr:to>
      <xdr:col>5</xdr:col>
      <xdr:colOff>794162</xdr:colOff>
      <xdr:row>165</xdr:row>
      <xdr:rowOff>174171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7E0E19E-D663-4534-FE74-2CE2B7005D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97</xdr:row>
          <xdr:rowOff>60960</xdr:rowOff>
        </xdr:from>
        <xdr:to>
          <xdr:col>2</xdr:col>
          <xdr:colOff>38100</xdr:colOff>
          <xdr:row>98</xdr:row>
          <xdr:rowOff>68580</xdr:rowOff>
        </xdr:to>
        <xdr:pic>
          <xdr:nvPicPr>
            <xdr:cNvPr id="14" name="Picture 13">
              <a:extLst>
                <a:ext uri="{FF2B5EF4-FFF2-40B4-BE49-F238E27FC236}">
                  <a16:creationId xmlns:a16="http://schemas.microsoft.com/office/drawing/2014/main" id="{D81A6936-4A94-4473-7FB4-182DBD5A2F9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J$108" spid="_x0000_s2002"/>
                </a:ext>
              </a:extLst>
            </xdr:cNvPicPr>
          </xdr:nvPicPr>
          <xdr:blipFill>
            <a:blip xmlns:r="http://schemas.openxmlformats.org/officeDocument/2006/relationships" r:embed="rId13"/>
            <a:srcRect/>
            <a:stretch>
              <a:fillRect/>
            </a:stretch>
          </xdr:blipFill>
          <xdr:spPr bwMode="auto">
            <a:xfrm>
              <a:off x="640080" y="22768560"/>
              <a:ext cx="617220" cy="31242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561701</xdr:colOff>
          <xdr:row>166</xdr:row>
          <xdr:rowOff>40276</xdr:rowOff>
        </xdr:from>
        <xdr:to>
          <xdr:col>5</xdr:col>
          <xdr:colOff>800672</xdr:colOff>
          <xdr:row>185</xdr:row>
          <xdr:rowOff>44934</xdr:rowOff>
        </xdr:to>
        <xdr:pic>
          <xdr:nvPicPr>
            <xdr:cNvPr id="19" name="Picture 18">
              <a:extLst>
                <a:ext uri="{FF2B5EF4-FFF2-40B4-BE49-F238E27FC236}">
                  <a16:creationId xmlns:a16="http://schemas.microsoft.com/office/drawing/2014/main" id="{FF1D6ADF-EAE5-0CED-0427-89F3FB223C0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D$104:$F$114" spid="_x0000_s2003"/>
                </a:ext>
              </a:extLst>
            </xdr:cNvPicPr>
          </xdr:nvPicPr>
          <xdr:blipFill>
            <a:blip xmlns:r="http://schemas.openxmlformats.org/officeDocument/2006/relationships" r:embed="rId14"/>
            <a:srcRect/>
            <a:stretch>
              <a:fillRect/>
            </a:stretch>
          </xdr:blipFill>
          <xdr:spPr bwMode="auto">
            <a:xfrm>
              <a:off x="1171301" y="37003626"/>
              <a:ext cx="7370021" cy="350350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640080</xdr:colOff>
      <xdr:row>97</xdr:row>
      <xdr:rowOff>137160</xdr:rowOff>
    </xdr:from>
    <xdr:to>
      <xdr:col>16</xdr:col>
      <xdr:colOff>16980</xdr:colOff>
      <xdr:row>143</xdr:row>
      <xdr:rowOff>4680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EE545E-501E-414D-8FF0-6B9D26B3CE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629194</xdr:colOff>
      <xdr:row>50</xdr:row>
      <xdr:rowOff>26126</xdr:rowOff>
    </xdr:from>
    <xdr:to>
      <xdr:col>16</xdr:col>
      <xdr:colOff>6094</xdr:colOff>
      <xdr:row>95</xdr:row>
      <xdr:rowOff>78703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E172F97-28CC-47BD-9697-FC56B31FD6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653143</xdr:colOff>
      <xdr:row>145</xdr:row>
      <xdr:rowOff>43542</xdr:rowOff>
    </xdr:from>
    <xdr:to>
      <xdr:col>16</xdr:col>
      <xdr:colOff>30043</xdr:colOff>
      <xdr:row>190</xdr:row>
      <xdr:rowOff>96119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155FE3C-C047-4EDB-9B16-B7B193BCAF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746760</xdr:colOff>
          <xdr:row>115</xdr:row>
          <xdr:rowOff>91440</xdr:rowOff>
        </xdr:from>
        <xdr:to>
          <xdr:col>15</xdr:col>
          <xdr:colOff>723900</xdr:colOff>
          <xdr:row>124</xdr:row>
          <xdr:rowOff>137160</xdr:rowOff>
        </xdr:to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69848CD8-3B6A-4CF5-B93A-07EE4097822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J$44:$M$49" spid="_x0000_s1732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5255240" y="24330660"/>
              <a:ext cx="6454140" cy="16916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1173480</xdr:colOff>
          <xdr:row>68</xdr:row>
          <xdr:rowOff>83820</xdr:rowOff>
        </xdr:from>
        <xdr:to>
          <xdr:col>14</xdr:col>
          <xdr:colOff>1394460</xdr:colOff>
          <xdr:row>77</xdr:row>
          <xdr:rowOff>129540</xdr:rowOff>
        </xdr:to>
        <xdr:pic>
          <xdr:nvPicPr>
            <xdr:cNvPr id="6" name="Picture 5">
              <a:extLst>
                <a:ext uri="{FF2B5EF4-FFF2-40B4-BE49-F238E27FC236}">
                  <a16:creationId xmlns:a16="http://schemas.microsoft.com/office/drawing/2014/main" id="{14862179-6B50-4A48-B723-8BB8F52BD84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37:$J$42" spid="_x0000_s17322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4264640" y="15727680"/>
              <a:ext cx="6393180" cy="16916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619397</xdr:colOff>
          <xdr:row>152</xdr:row>
          <xdr:rowOff>58783</xdr:rowOff>
        </xdr:from>
        <xdr:to>
          <xdr:col>15</xdr:col>
          <xdr:colOff>657497</xdr:colOff>
          <xdr:row>161</xdr:row>
          <xdr:rowOff>104503</xdr:rowOff>
        </xdr:to>
        <xdr:pic>
          <xdr:nvPicPr>
            <xdr:cNvPr id="7" name="Picture 6">
              <a:extLst>
                <a:ext uri="{FF2B5EF4-FFF2-40B4-BE49-F238E27FC236}">
                  <a16:creationId xmlns:a16="http://schemas.microsoft.com/office/drawing/2014/main" id="{27FF8401-8D01-4111-B9E8-B645E9F82EA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M$37:$P$42" spid="_x0000_s17323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15127877" y="31064563"/>
              <a:ext cx="6515100" cy="16916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640080</xdr:colOff>
      <xdr:row>97</xdr:row>
      <xdr:rowOff>137160</xdr:rowOff>
    </xdr:from>
    <xdr:to>
      <xdr:col>16</xdr:col>
      <xdr:colOff>16980</xdr:colOff>
      <xdr:row>143</xdr:row>
      <xdr:rowOff>4680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E1B7D2-4FC6-4462-A2B1-643008F47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629194</xdr:colOff>
      <xdr:row>50</xdr:row>
      <xdr:rowOff>26126</xdr:rowOff>
    </xdr:from>
    <xdr:to>
      <xdr:col>16</xdr:col>
      <xdr:colOff>6094</xdr:colOff>
      <xdr:row>95</xdr:row>
      <xdr:rowOff>78703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2E4E936-46D6-4614-B723-4BE4F2A12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653143</xdr:colOff>
      <xdr:row>145</xdr:row>
      <xdr:rowOff>43542</xdr:rowOff>
    </xdr:from>
    <xdr:to>
      <xdr:col>16</xdr:col>
      <xdr:colOff>30043</xdr:colOff>
      <xdr:row>190</xdr:row>
      <xdr:rowOff>96119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0B45A10-205F-4A0F-871F-359C2F7E0E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</xdr:colOff>
          <xdr:row>115</xdr:row>
          <xdr:rowOff>38100</xdr:rowOff>
        </xdr:from>
        <xdr:to>
          <xdr:col>15</xdr:col>
          <xdr:colOff>30480</xdr:colOff>
          <xdr:row>124</xdr:row>
          <xdr:rowOff>83820</xdr:rowOff>
        </xdr:to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85E9B6A6-89AA-41D9-83DE-77561CA5308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J$44:$M$49" spid="_x0000_s1118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4561820" y="24277320"/>
              <a:ext cx="6454140" cy="16916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1173480</xdr:colOff>
          <xdr:row>68</xdr:row>
          <xdr:rowOff>83820</xdr:rowOff>
        </xdr:from>
        <xdr:to>
          <xdr:col>14</xdr:col>
          <xdr:colOff>1394460</xdr:colOff>
          <xdr:row>77</xdr:row>
          <xdr:rowOff>129540</xdr:rowOff>
        </xdr:to>
        <xdr:pic>
          <xdr:nvPicPr>
            <xdr:cNvPr id="6" name="Picture 5">
              <a:extLst>
                <a:ext uri="{FF2B5EF4-FFF2-40B4-BE49-F238E27FC236}">
                  <a16:creationId xmlns:a16="http://schemas.microsoft.com/office/drawing/2014/main" id="{CA420DFB-CD23-451E-8782-45846CA912D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37:$J$42" spid="_x0000_s1118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4264640" y="15727680"/>
              <a:ext cx="6393180" cy="16916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192677</xdr:colOff>
          <xdr:row>150</xdr:row>
          <xdr:rowOff>20683</xdr:rowOff>
        </xdr:from>
        <xdr:to>
          <xdr:col>15</xdr:col>
          <xdr:colOff>230777</xdr:colOff>
          <xdr:row>159</xdr:row>
          <xdr:rowOff>66403</xdr:rowOff>
        </xdr:to>
        <xdr:pic>
          <xdr:nvPicPr>
            <xdr:cNvPr id="7" name="Picture 6">
              <a:extLst>
                <a:ext uri="{FF2B5EF4-FFF2-40B4-BE49-F238E27FC236}">
                  <a16:creationId xmlns:a16="http://schemas.microsoft.com/office/drawing/2014/main" id="{C72C897C-9C39-4C88-B2E3-42564D2AED8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M$37:$P$42" spid="_x0000_s1118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14701157" y="30660703"/>
              <a:ext cx="6515100" cy="16916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640080</xdr:colOff>
      <xdr:row>97</xdr:row>
      <xdr:rowOff>137160</xdr:rowOff>
    </xdr:from>
    <xdr:to>
      <xdr:col>16</xdr:col>
      <xdr:colOff>16980</xdr:colOff>
      <xdr:row>143</xdr:row>
      <xdr:rowOff>4680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C66AF7-A5F8-4D81-B72F-40A8B7AB8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629194</xdr:colOff>
      <xdr:row>50</xdr:row>
      <xdr:rowOff>26126</xdr:rowOff>
    </xdr:from>
    <xdr:to>
      <xdr:col>16</xdr:col>
      <xdr:colOff>6094</xdr:colOff>
      <xdr:row>95</xdr:row>
      <xdr:rowOff>78703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75478D-771E-4131-89AD-D608523525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653143</xdr:colOff>
      <xdr:row>145</xdr:row>
      <xdr:rowOff>43542</xdr:rowOff>
    </xdr:from>
    <xdr:to>
      <xdr:col>16</xdr:col>
      <xdr:colOff>30043</xdr:colOff>
      <xdr:row>190</xdr:row>
      <xdr:rowOff>96119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DA8AD80-D01B-466F-BFBF-A55C5D4CE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1242060</xdr:colOff>
          <xdr:row>114</xdr:row>
          <xdr:rowOff>129540</xdr:rowOff>
        </xdr:from>
        <xdr:to>
          <xdr:col>14</xdr:col>
          <xdr:colOff>1524000</xdr:colOff>
          <xdr:row>123</xdr:row>
          <xdr:rowOff>175260</xdr:rowOff>
        </xdr:to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92CCAA64-D840-46FA-ADCB-CEF0FDF289D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J$44:$M$49" spid="_x0000_s1018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4333220" y="24185880"/>
              <a:ext cx="6454140" cy="16916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1173480</xdr:colOff>
          <xdr:row>68</xdr:row>
          <xdr:rowOff>83820</xdr:rowOff>
        </xdr:from>
        <xdr:to>
          <xdr:col>14</xdr:col>
          <xdr:colOff>1394460</xdr:colOff>
          <xdr:row>77</xdr:row>
          <xdr:rowOff>129540</xdr:rowOff>
        </xdr:to>
        <xdr:pic>
          <xdr:nvPicPr>
            <xdr:cNvPr id="6" name="Picture 5">
              <a:extLst>
                <a:ext uri="{FF2B5EF4-FFF2-40B4-BE49-F238E27FC236}">
                  <a16:creationId xmlns:a16="http://schemas.microsoft.com/office/drawing/2014/main" id="{C8E44CF4-A989-4982-B870-E59C5093F6C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37:$J$42" spid="_x0000_s1018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4264640" y="15727680"/>
              <a:ext cx="6393180" cy="16916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512717</xdr:colOff>
          <xdr:row>165</xdr:row>
          <xdr:rowOff>89263</xdr:rowOff>
        </xdr:from>
        <xdr:to>
          <xdr:col>15</xdr:col>
          <xdr:colOff>550817</xdr:colOff>
          <xdr:row>174</xdr:row>
          <xdr:rowOff>134983</xdr:rowOff>
        </xdr:to>
        <xdr:pic>
          <xdr:nvPicPr>
            <xdr:cNvPr id="7" name="Picture 6">
              <a:extLst>
                <a:ext uri="{FF2B5EF4-FFF2-40B4-BE49-F238E27FC236}">
                  <a16:creationId xmlns:a16="http://schemas.microsoft.com/office/drawing/2014/main" id="{466FAFE0-875E-49E7-89B7-C37A821B494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M$37:$P$42" spid="_x0000_s10185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15021197" y="33472483"/>
              <a:ext cx="6515100" cy="16916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640080</xdr:colOff>
      <xdr:row>97</xdr:row>
      <xdr:rowOff>137160</xdr:rowOff>
    </xdr:from>
    <xdr:to>
      <xdr:col>16</xdr:col>
      <xdr:colOff>16980</xdr:colOff>
      <xdr:row>143</xdr:row>
      <xdr:rowOff>4680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03617B-9D26-4776-8A73-6C242693D9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629194</xdr:colOff>
      <xdr:row>50</xdr:row>
      <xdr:rowOff>26126</xdr:rowOff>
    </xdr:from>
    <xdr:to>
      <xdr:col>16</xdr:col>
      <xdr:colOff>6094</xdr:colOff>
      <xdr:row>95</xdr:row>
      <xdr:rowOff>78703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A92C81-0A77-41C5-8220-486A5DB106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653143</xdr:colOff>
      <xdr:row>145</xdr:row>
      <xdr:rowOff>43542</xdr:rowOff>
    </xdr:from>
    <xdr:to>
      <xdr:col>16</xdr:col>
      <xdr:colOff>30043</xdr:colOff>
      <xdr:row>190</xdr:row>
      <xdr:rowOff>96119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2ECC28C-F353-408A-BCFE-E565D5CF17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1242060</xdr:colOff>
          <xdr:row>114</xdr:row>
          <xdr:rowOff>129540</xdr:rowOff>
        </xdr:from>
        <xdr:to>
          <xdr:col>14</xdr:col>
          <xdr:colOff>1524000</xdr:colOff>
          <xdr:row>123</xdr:row>
          <xdr:rowOff>175260</xdr:rowOff>
        </xdr:to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DB772139-295F-4F17-8D86-6D5C8F7C895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J$44:$M$49" spid="_x0000_s920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4333220" y="24185880"/>
              <a:ext cx="6454140" cy="16916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1173480</xdr:colOff>
          <xdr:row>68</xdr:row>
          <xdr:rowOff>83820</xdr:rowOff>
        </xdr:from>
        <xdr:to>
          <xdr:col>14</xdr:col>
          <xdr:colOff>1394460</xdr:colOff>
          <xdr:row>77</xdr:row>
          <xdr:rowOff>129540</xdr:rowOff>
        </xdr:to>
        <xdr:pic>
          <xdr:nvPicPr>
            <xdr:cNvPr id="6" name="Picture 5">
              <a:extLst>
                <a:ext uri="{FF2B5EF4-FFF2-40B4-BE49-F238E27FC236}">
                  <a16:creationId xmlns:a16="http://schemas.microsoft.com/office/drawing/2014/main" id="{BB5E1857-4E27-40BD-BCC0-56A9E34B124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37:$J$42" spid="_x0000_s920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4264640" y="15727680"/>
              <a:ext cx="6393180" cy="16916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512717</xdr:colOff>
          <xdr:row>165</xdr:row>
          <xdr:rowOff>89263</xdr:rowOff>
        </xdr:from>
        <xdr:to>
          <xdr:col>15</xdr:col>
          <xdr:colOff>550817</xdr:colOff>
          <xdr:row>174</xdr:row>
          <xdr:rowOff>134983</xdr:rowOff>
        </xdr:to>
        <xdr:pic>
          <xdr:nvPicPr>
            <xdr:cNvPr id="7" name="Picture 6">
              <a:extLst>
                <a:ext uri="{FF2B5EF4-FFF2-40B4-BE49-F238E27FC236}">
                  <a16:creationId xmlns:a16="http://schemas.microsoft.com/office/drawing/2014/main" id="{B21988FE-6FF6-4DE6-A705-3357111E58A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M$37:$P$42" spid="_x0000_s9206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15021197" y="33472483"/>
              <a:ext cx="6515100" cy="16916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640080</xdr:colOff>
      <xdr:row>97</xdr:row>
      <xdr:rowOff>137160</xdr:rowOff>
    </xdr:from>
    <xdr:to>
      <xdr:col>16</xdr:col>
      <xdr:colOff>16980</xdr:colOff>
      <xdr:row>143</xdr:row>
      <xdr:rowOff>4680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714166-9492-4F1F-8DB5-9132EC2695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629194</xdr:colOff>
      <xdr:row>50</xdr:row>
      <xdr:rowOff>26126</xdr:rowOff>
    </xdr:from>
    <xdr:to>
      <xdr:col>16</xdr:col>
      <xdr:colOff>6094</xdr:colOff>
      <xdr:row>95</xdr:row>
      <xdr:rowOff>78703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5CE72D-C664-48A4-AB43-D86C719CE2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653143</xdr:colOff>
      <xdr:row>145</xdr:row>
      <xdr:rowOff>43542</xdr:rowOff>
    </xdr:from>
    <xdr:to>
      <xdr:col>16</xdr:col>
      <xdr:colOff>30043</xdr:colOff>
      <xdr:row>190</xdr:row>
      <xdr:rowOff>96119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87DBAE9-8627-46FC-ABA5-D4E221901C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1242060</xdr:colOff>
          <xdr:row>114</xdr:row>
          <xdr:rowOff>129540</xdr:rowOff>
        </xdr:from>
        <xdr:to>
          <xdr:col>14</xdr:col>
          <xdr:colOff>1524000</xdr:colOff>
          <xdr:row>123</xdr:row>
          <xdr:rowOff>175260</xdr:rowOff>
        </xdr:to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EB758EC1-52D5-48CB-9604-9EFE439F17E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J$44:$M$49" spid="_x0000_s2458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4333220" y="24185880"/>
              <a:ext cx="6454140" cy="16916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1173480</xdr:colOff>
          <xdr:row>68</xdr:row>
          <xdr:rowOff>83820</xdr:rowOff>
        </xdr:from>
        <xdr:to>
          <xdr:col>14</xdr:col>
          <xdr:colOff>1394460</xdr:colOff>
          <xdr:row>77</xdr:row>
          <xdr:rowOff>129540</xdr:rowOff>
        </xdr:to>
        <xdr:pic>
          <xdr:nvPicPr>
            <xdr:cNvPr id="6" name="Picture 5">
              <a:extLst>
                <a:ext uri="{FF2B5EF4-FFF2-40B4-BE49-F238E27FC236}">
                  <a16:creationId xmlns:a16="http://schemas.microsoft.com/office/drawing/2014/main" id="{9910E295-9D22-460C-B161-A9001013F62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37:$J$42" spid="_x0000_s2458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4264640" y="15727680"/>
              <a:ext cx="6393180" cy="16916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512717</xdr:colOff>
          <xdr:row>165</xdr:row>
          <xdr:rowOff>89263</xdr:rowOff>
        </xdr:from>
        <xdr:to>
          <xdr:col>15</xdr:col>
          <xdr:colOff>550817</xdr:colOff>
          <xdr:row>174</xdr:row>
          <xdr:rowOff>134983</xdr:rowOff>
        </xdr:to>
        <xdr:pic>
          <xdr:nvPicPr>
            <xdr:cNvPr id="7" name="Picture 6">
              <a:extLst>
                <a:ext uri="{FF2B5EF4-FFF2-40B4-BE49-F238E27FC236}">
                  <a16:creationId xmlns:a16="http://schemas.microsoft.com/office/drawing/2014/main" id="{77BE4EE3-45C4-4D21-8858-6DA68E7602A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M$37:$P$42" spid="_x0000_s24584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15021197" y="33472483"/>
              <a:ext cx="6515100" cy="16916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640080</xdr:colOff>
      <xdr:row>97</xdr:row>
      <xdr:rowOff>137160</xdr:rowOff>
    </xdr:from>
    <xdr:to>
      <xdr:col>16</xdr:col>
      <xdr:colOff>16980</xdr:colOff>
      <xdr:row>143</xdr:row>
      <xdr:rowOff>4680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4943EA-FE2A-49EC-B213-5DB3CE788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629194</xdr:colOff>
      <xdr:row>50</xdr:row>
      <xdr:rowOff>26126</xdr:rowOff>
    </xdr:from>
    <xdr:to>
      <xdr:col>16</xdr:col>
      <xdr:colOff>6094</xdr:colOff>
      <xdr:row>95</xdr:row>
      <xdr:rowOff>78703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AF784F4-9D70-4CC7-B641-7CB883CC85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653143</xdr:colOff>
      <xdr:row>145</xdr:row>
      <xdr:rowOff>43542</xdr:rowOff>
    </xdr:from>
    <xdr:to>
      <xdr:col>16</xdr:col>
      <xdr:colOff>30043</xdr:colOff>
      <xdr:row>190</xdr:row>
      <xdr:rowOff>96119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DCA6CF4-D350-4151-8D8F-406EF24D9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1242060</xdr:colOff>
          <xdr:row>114</xdr:row>
          <xdr:rowOff>129540</xdr:rowOff>
        </xdr:from>
        <xdr:to>
          <xdr:col>14</xdr:col>
          <xdr:colOff>1524000</xdr:colOff>
          <xdr:row>123</xdr:row>
          <xdr:rowOff>175260</xdr:rowOff>
        </xdr:to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3D488892-9F6F-4B61-82F6-3B56D2D85C5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J$44:$M$49" spid="_x0000_s2360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4333220" y="24185880"/>
              <a:ext cx="6454140" cy="16916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1173480</xdr:colOff>
          <xdr:row>68</xdr:row>
          <xdr:rowOff>83820</xdr:rowOff>
        </xdr:from>
        <xdr:to>
          <xdr:col>14</xdr:col>
          <xdr:colOff>1394460</xdr:colOff>
          <xdr:row>77</xdr:row>
          <xdr:rowOff>129540</xdr:rowOff>
        </xdr:to>
        <xdr:pic>
          <xdr:nvPicPr>
            <xdr:cNvPr id="6" name="Picture 5">
              <a:extLst>
                <a:ext uri="{FF2B5EF4-FFF2-40B4-BE49-F238E27FC236}">
                  <a16:creationId xmlns:a16="http://schemas.microsoft.com/office/drawing/2014/main" id="{7689740F-B4CB-4078-9E40-ED5953BD347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37:$J$42" spid="_x0000_s2360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4264640" y="15727680"/>
              <a:ext cx="6393180" cy="16916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512717</xdr:colOff>
          <xdr:row>165</xdr:row>
          <xdr:rowOff>89263</xdr:rowOff>
        </xdr:from>
        <xdr:to>
          <xdr:col>15</xdr:col>
          <xdr:colOff>550817</xdr:colOff>
          <xdr:row>174</xdr:row>
          <xdr:rowOff>134983</xdr:rowOff>
        </xdr:to>
        <xdr:pic>
          <xdr:nvPicPr>
            <xdr:cNvPr id="7" name="Picture 6">
              <a:extLst>
                <a:ext uri="{FF2B5EF4-FFF2-40B4-BE49-F238E27FC236}">
                  <a16:creationId xmlns:a16="http://schemas.microsoft.com/office/drawing/2014/main" id="{AAC8756B-F86B-40F6-88EE-24825FF427C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M$37:$P$42" spid="_x0000_s2360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15021197" y="33472483"/>
              <a:ext cx="6515100" cy="16916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K%20Vaccine%20and%20Covid-19%20Deaths%20Datasets%20Compiled%20for%20Charts%20Data%20Jan2021%20through%20May%202023%20Death%20Vacc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 Onward"/>
      <sheetName val="40 Onward"/>
      <sheetName val="60 Onward"/>
      <sheetName val="60 Onward All Cause"/>
      <sheetName val="18-39 All Cause"/>
      <sheetName val="40-49 All Cause"/>
      <sheetName val="50-59 All Cause"/>
      <sheetName val="60-69 All Cause"/>
      <sheetName val="70-79 All Cause"/>
      <sheetName val="80 Onward Covid-19"/>
      <sheetName val="80 Onward All Cause"/>
    </sheetNames>
    <sheetDataSet>
      <sheetData sheetId="0"/>
      <sheetData sheetId="1"/>
      <sheetData sheetId="2"/>
      <sheetData sheetId="3"/>
      <sheetData sheetId="4">
        <row r="3">
          <cell r="C3" t="str">
            <v>18-39 
Unvaccinated Rate
Week 27 Report</v>
          </cell>
          <cell r="D3" t="str">
            <v>18-39  
ONE or More Doses Rate
Week 27 Report</v>
          </cell>
          <cell r="E3" t="str">
            <v>18-39  
TWO or More Doses Rate
Week 27 Report</v>
          </cell>
          <cell r="F3" t="str">
            <v>18-39  
THREE or More Doses Rate
Week 27 Report</v>
          </cell>
          <cell r="R3" t="str">
            <v>18-39  
Unvaccinated Status Deaths
6 July 2022 ONS DATA</v>
          </cell>
          <cell r="S3" t="str">
            <v>18-39 
Unvaccinated Status Deaths 
25 August 2023 ONS Data</v>
          </cell>
          <cell r="T3" t="str">
            <v>18-39  
ONE or More Doses Status Deaths
6 July 2022 ONS Data</v>
          </cell>
          <cell r="U3" t="str">
            <v>18-39  
ONE or More Doses Status Deaths
25 August 2023 ONS Data</v>
          </cell>
          <cell r="V3" t="str">
            <v>18-39  
TWO or More Doses Status Deaths
6 July 2022 ONS Data</v>
          </cell>
          <cell r="W3" t="str">
            <v>18-39  
TWO or More Doses Status Deaths
25 August 2023 ONS Data</v>
          </cell>
          <cell r="X3" t="str">
            <v>18-39  
THREE or More Doses Status Deaths
6 July 2022 ONS Data</v>
          </cell>
          <cell r="Y3" t="str">
            <v>18-39  
THREE or More Doses Status Deaths
25 August 2023 ONS Data</v>
          </cell>
        </row>
        <row r="4">
          <cell r="A4">
            <v>44197</v>
          </cell>
          <cell r="C4">
            <v>0.95399999999999996</v>
          </cell>
          <cell r="D4">
            <v>4.6000000000000041E-2</v>
          </cell>
          <cell r="E4">
            <v>2E-3</v>
          </cell>
          <cell r="F4">
            <v>0</v>
          </cell>
          <cell r="Q4">
            <v>44197</v>
          </cell>
          <cell r="R4">
            <v>0.97063369397217925</v>
          </cell>
          <cell r="S4"/>
          <cell r="T4">
            <v>2.9366306027820709E-2</v>
          </cell>
          <cell r="V4">
            <v>3.0911901081916537E-3</v>
          </cell>
          <cell r="X4">
            <v>0</v>
          </cell>
        </row>
        <row r="5">
          <cell r="A5">
            <v>44228</v>
          </cell>
          <cell r="C5">
            <v>0.90600000000000003</v>
          </cell>
          <cell r="D5">
            <v>9.3999999999999972E-2</v>
          </cell>
          <cell r="E5">
            <v>3.0000000000000001E-3</v>
          </cell>
          <cell r="F5">
            <v>0</v>
          </cell>
          <cell r="Q5">
            <v>44228</v>
          </cell>
          <cell r="R5">
            <v>0.83122362869198307</v>
          </cell>
          <cell r="S5"/>
          <cell r="T5">
            <v>0.16877637130801687</v>
          </cell>
          <cell r="V5">
            <v>4.2194092827004216E-3</v>
          </cell>
          <cell r="X5">
            <v>0</v>
          </cell>
        </row>
        <row r="6">
          <cell r="A6">
            <v>44256</v>
          </cell>
          <cell r="C6">
            <v>0.84399999999999997</v>
          </cell>
          <cell r="D6">
            <v>0.15600000000000003</v>
          </cell>
          <cell r="E6">
            <v>0.02</v>
          </cell>
          <cell r="F6">
            <v>0</v>
          </cell>
          <cell r="Q6">
            <v>44256</v>
          </cell>
          <cell r="R6">
            <v>0.70600858369098718</v>
          </cell>
          <cell r="S6"/>
          <cell r="T6">
            <v>0.29399141630901288</v>
          </cell>
          <cell r="V6">
            <v>4.2918454935622317E-3</v>
          </cell>
          <cell r="X6">
            <v>0</v>
          </cell>
        </row>
        <row r="7">
          <cell r="A7">
            <v>44287</v>
          </cell>
          <cell r="C7">
            <v>0.82199999999999995</v>
          </cell>
          <cell r="D7">
            <v>0.17800000000000005</v>
          </cell>
          <cell r="E7">
            <v>5.7000000000000002E-2</v>
          </cell>
          <cell r="F7">
            <v>0</v>
          </cell>
          <cell r="Q7">
            <v>44287</v>
          </cell>
          <cell r="R7">
            <v>0.5591836734693878</v>
          </cell>
          <cell r="S7">
            <v>0.53693693693693689</v>
          </cell>
          <cell r="T7">
            <v>0.44081632653061226</v>
          </cell>
          <cell r="U7">
            <v>0.46306306306306305</v>
          </cell>
          <cell r="V7">
            <v>5.9183673469387757E-2</v>
          </cell>
          <cell r="W7">
            <v>7.0270270270270274E-2</v>
          </cell>
          <cell r="X7">
            <v>0</v>
          </cell>
          <cell r="Y7">
            <v>7.2072072072072073E-3</v>
          </cell>
        </row>
        <row r="8">
          <cell r="A8">
            <v>44317</v>
          </cell>
          <cell r="C8">
            <v>0.72199999999999998</v>
          </cell>
          <cell r="D8">
            <v>0.27800000000000002</v>
          </cell>
          <cell r="E8">
            <v>0.124</v>
          </cell>
          <cell r="F8">
            <v>0</v>
          </cell>
          <cell r="Q8">
            <v>44317</v>
          </cell>
          <cell r="R8">
            <v>0.54609929078014185</v>
          </cell>
          <cell r="S8">
            <v>0.50829875518672196</v>
          </cell>
          <cell r="T8">
            <v>0.45390070921985815</v>
          </cell>
          <cell r="U8">
            <v>0.49170124481327798</v>
          </cell>
          <cell r="V8">
            <v>0.19621749408983452</v>
          </cell>
          <cell r="W8">
            <v>0.22199170124481327</v>
          </cell>
          <cell r="X8">
            <v>0</v>
          </cell>
          <cell r="Y8">
            <v>8.2987551867219917E-3</v>
          </cell>
        </row>
        <row r="9">
          <cell r="A9">
            <v>44348</v>
          </cell>
          <cell r="C9">
            <v>0.52100000000000002</v>
          </cell>
          <cell r="D9">
            <v>0.47899999999999998</v>
          </cell>
          <cell r="E9">
            <v>0.17399999999999999</v>
          </cell>
          <cell r="F9">
            <v>0</v>
          </cell>
          <cell r="Q9">
            <v>44348</v>
          </cell>
          <cell r="R9">
            <v>0.43325526932084307</v>
          </cell>
          <cell r="S9">
            <v>0.42694497153700189</v>
          </cell>
          <cell r="T9">
            <v>0.56674473067915687</v>
          </cell>
          <cell r="U9">
            <v>0.57305502846299805</v>
          </cell>
          <cell r="V9">
            <v>0.30210772833723654</v>
          </cell>
          <cell r="W9">
            <v>0.29981024667931688</v>
          </cell>
          <cell r="X9">
            <v>0</v>
          </cell>
          <cell r="Y9">
            <v>7.5901328273244783E-3</v>
          </cell>
        </row>
        <row r="10">
          <cell r="A10">
            <v>44378</v>
          </cell>
          <cell r="C10">
            <v>0.441</v>
          </cell>
          <cell r="D10">
            <v>0.55899999999999994</v>
          </cell>
          <cell r="E10">
            <v>0.248</v>
          </cell>
          <cell r="F10">
            <v>0</v>
          </cell>
          <cell r="Q10">
            <v>44378</v>
          </cell>
          <cell r="R10">
            <v>0.32071713147410358</v>
          </cell>
          <cell r="S10">
            <v>0.3543913713405239</v>
          </cell>
          <cell r="T10">
            <v>0.67928286852589637</v>
          </cell>
          <cell r="U10">
            <v>0.6456086286594761</v>
          </cell>
          <cell r="V10">
            <v>0.40836653386454186</v>
          </cell>
          <cell r="W10">
            <v>0.3728813559322034</v>
          </cell>
          <cell r="X10">
            <v>0</v>
          </cell>
          <cell r="Y10">
            <v>6.1633281972265025E-3</v>
          </cell>
        </row>
        <row r="11">
          <cell r="A11">
            <v>44409</v>
          </cell>
          <cell r="C11">
            <v>0.39100000000000001</v>
          </cell>
          <cell r="D11">
            <v>0.60899999999999999</v>
          </cell>
          <cell r="E11">
            <v>0.436</v>
          </cell>
          <cell r="F11">
            <v>0</v>
          </cell>
          <cell r="Q11">
            <v>44409</v>
          </cell>
          <cell r="R11">
            <v>0.32018561484918795</v>
          </cell>
          <cell r="S11">
            <v>0.30902777777777779</v>
          </cell>
          <cell r="T11">
            <v>0.67981438515081205</v>
          </cell>
          <cell r="U11">
            <v>0.69097222222222221</v>
          </cell>
          <cell r="V11">
            <v>0.48491879350348027</v>
          </cell>
          <cell r="W11">
            <v>0.50868055555555558</v>
          </cell>
          <cell r="X11">
            <v>0</v>
          </cell>
          <cell r="Y11">
            <v>6.9444444444444441E-3</v>
          </cell>
        </row>
        <row r="12">
          <cell r="A12">
            <v>44440</v>
          </cell>
          <cell r="C12">
            <v>0.37</v>
          </cell>
          <cell r="D12">
            <v>0.63</v>
          </cell>
          <cell r="E12">
            <v>0.51600000000000001</v>
          </cell>
          <cell r="F12">
            <v>2E-3</v>
          </cell>
          <cell r="Q12">
            <v>44440</v>
          </cell>
          <cell r="R12">
            <v>0.30025445292620867</v>
          </cell>
          <cell r="S12">
            <v>0.30870279146141216</v>
          </cell>
          <cell r="T12">
            <v>0.69974554707379133</v>
          </cell>
          <cell r="U12">
            <v>0.69129720853858789</v>
          </cell>
          <cell r="V12">
            <v>0.5725190839694656</v>
          </cell>
          <cell r="W12">
            <v>0.55500821018062396</v>
          </cell>
          <cell r="X12">
            <v>2.5445292620865142E-3</v>
          </cell>
          <cell r="Y12">
            <v>6.5681444991789817E-3</v>
          </cell>
        </row>
        <row r="13">
          <cell r="A13">
            <v>44470</v>
          </cell>
          <cell r="C13">
            <v>0.35399999999999998</v>
          </cell>
          <cell r="D13">
            <v>0.64600000000000002</v>
          </cell>
          <cell r="E13">
            <v>0.54900000000000004</v>
          </cell>
          <cell r="F13">
            <v>2.3E-2</v>
          </cell>
          <cell r="Q13">
            <v>44470</v>
          </cell>
          <cell r="R13">
            <v>0.28039702233250619</v>
          </cell>
          <cell r="S13">
            <v>0.28275862068965518</v>
          </cell>
          <cell r="T13">
            <v>0.71960297766749381</v>
          </cell>
          <cell r="U13">
            <v>0.71724137931034482</v>
          </cell>
          <cell r="V13">
            <v>0.59801488833746896</v>
          </cell>
          <cell r="W13">
            <v>0.60344827586206895</v>
          </cell>
          <cell r="X13">
            <v>2.9776674937965261E-2</v>
          </cell>
          <cell r="Y13">
            <v>2.5862068965517241E-2</v>
          </cell>
        </row>
        <row r="14">
          <cell r="A14">
            <v>44501</v>
          </cell>
          <cell r="C14">
            <v>0.34399999999999997</v>
          </cell>
          <cell r="D14">
            <v>0.65600000000000003</v>
          </cell>
          <cell r="E14">
            <v>0.56799999999999995</v>
          </cell>
          <cell r="F14">
            <v>4.9000000000000002E-2</v>
          </cell>
          <cell r="Q14">
            <v>44501</v>
          </cell>
          <cell r="R14">
            <v>0.26038781163434904</v>
          </cell>
          <cell r="S14">
            <v>0.29422382671480146</v>
          </cell>
          <cell r="T14">
            <v>0.73961218836565101</v>
          </cell>
          <cell r="U14">
            <v>0.70577617328519859</v>
          </cell>
          <cell r="V14">
            <v>0.64265927977839332</v>
          </cell>
          <cell r="W14">
            <v>0.61732851985559567</v>
          </cell>
          <cell r="X14">
            <v>8.0332409972299165E-2</v>
          </cell>
          <cell r="Y14">
            <v>6.1371841155234655E-2</v>
          </cell>
        </row>
        <row r="15">
          <cell r="A15">
            <v>44531</v>
          </cell>
          <cell r="C15">
            <v>0.33</v>
          </cell>
          <cell r="D15">
            <v>0.66999999999999993</v>
          </cell>
          <cell r="E15">
            <v>0.59899999999999998</v>
          </cell>
          <cell r="F15">
            <v>0.23899999999999999</v>
          </cell>
          <cell r="Q15">
            <v>44531</v>
          </cell>
          <cell r="R15">
            <v>0.35309973045822102</v>
          </cell>
          <cell r="S15">
            <v>0.35858585858585856</v>
          </cell>
          <cell r="T15">
            <v>0.64690026954177893</v>
          </cell>
          <cell r="U15">
            <v>0.64141414141414144</v>
          </cell>
          <cell r="V15">
            <v>0.58221024258760112</v>
          </cell>
          <cell r="W15">
            <v>0.5505050505050505</v>
          </cell>
          <cell r="X15">
            <v>0.20485175202156333</v>
          </cell>
          <cell r="Y15">
            <v>0.15993265993265993</v>
          </cell>
        </row>
        <row r="16">
          <cell r="A16">
            <v>44562</v>
          </cell>
          <cell r="C16">
            <v>0.316</v>
          </cell>
          <cell r="D16">
            <v>0.68399999999999994</v>
          </cell>
          <cell r="E16">
            <v>0.61799999999999999</v>
          </cell>
          <cell r="F16">
            <v>0.34499999999999997</v>
          </cell>
          <cell r="Q16">
            <v>44562</v>
          </cell>
          <cell r="R16">
            <v>0.23397435897435898</v>
          </cell>
          <cell r="S16">
            <v>0.26260869565217393</v>
          </cell>
          <cell r="T16">
            <v>0.76602564102564108</v>
          </cell>
          <cell r="U16">
            <v>0.73739130434782607</v>
          </cell>
          <cell r="V16">
            <v>0.70192307692307687</v>
          </cell>
          <cell r="W16">
            <v>0.65391304347826085</v>
          </cell>
          <cell r="X16">
            <v>0.34935897435897434</v>
          </cell>
          <cell r="Y16">
            <v>0.32173913043478258</v>
          </cell>
        </row>
        <row r="17">
          <cell r="A17">
            <v>44593</v>
          </cell>
          <cell r="C17">
            <v>0.311</v>
          </cell>
          <cell r="D17">
            <v>0.68900000000000006</v>
          </cell>
          <cell r="E17">
            <v>0.626</v>
          </cell>
          <cell r="F17">
            <v>0.36599999999999999</v>
          </cell>
          <cell r="Q17">
            <v>44593</v>
          </cell>
          <cell r="R17">
            <v>0.17316017316017315</v>
          </cell>
          <cell r="S17">
            <v>0.22828282828282828</v>
          </cell>
          <cell r="T17">
            <v>0.82683982683982682</v>
          </cell>
          <cell r="U17">
            <v>0.77171717171717169</v>
          </cell>
          <cell r="V17">
            <v>0.75757575757575757</v>
          </cell>
          <cell r="W17">
            <v>0.70101010101010097</v>
          </cell>
          <cell r="X17">
            <v>0.47619047619047616</v>
          </cell>
          <cell r="Y17">
            <v>0.4080808080808081</v>
          </cell>
        </row>
        <row r="18">
          <cell r="A18">
            <v>44621</v>
          </cell>
          <cell r="C18">
            <v>0.309</v>
          </cell>
          <cell r="D18">
            <v>0.69100000000000006</v>
          </cell>
          <cell r="E18">
            <v>0.63300000000000001</v>
          </cell>
          <cell r="F18">
            <v>0.38</v>
          </cell>
          <cell r="Q18">
            <v>44621</v>
          </cell>
          <cell r="R18">
            <v>0.2</v>
          </cell>
          <cell r="S18">
            <v>0.19926199261992619</v>
          </cell>
          <cell r="T18">
            <v>0.8</v>
          </cell>
          <cell r="U18">
            <v>0.80073800738007384</v>
          </cell>
          <cell r="V18">
            <v>0.72156862745098038</v>
          </cell>
          <cell r="W18">
            <v>0.71771217712177127</v>
          </cell>
          <cell r="X18">
            <v>0.49411764705882355</v>
          </cell>
          <cell r="Y18">
            <v>0.43911439114391143</v>
          </cell>
        </row>
        <row r="19">
          <cell r="A19">
            <v>44652</v>
          </cell>
          <cell r="C19">
            <v>0.307</v>
          </cell>
          <cell r="D19">
            <v>0.69300000000000006</v>
          </cell>
          <cell r="E19">
            <v>0.63700000000000001</v>
          </cell>
          <cell r="F19">
            <v>0.39</v>
          </cell>
          <cell r="Q19">
            <v>44652</v>
          </cell>
          <cell r="R19">
            <v>0.15384615384615385</v>
          </cell>
          <cell r="S19">
            <v>0.19423076923076923</v>
          </cell>
          <cell r="T19">
            <v>0.84615384615384615</v>
          </cell>
          <cell r="U19">
            <v>0.80576923076923079</v>
          </cell>
          <cell r="V19">
            <v>0.79185520361990946</v>
          </cell>
          <cell r="W19">
            <v>0.73269230769230764</v>
          </cell>
          <cell r="X19">
            <v>0.53846153846153844</v>
          </cell>
          <cell r="Y19">
            <v>0.4653846153846154</v>
          </cell>
        </row>
        <row r="20">
          <cell r="A20">
            <v>44682</v>
          </cell>
          <cell r="C20">
            <v>0.30499999999999999</v>
          </cell>
          <cell r="D20">
            <v>0.69500000000000006</v>
          </cell>
          <cell r="E20">
            <v>0.64200000000000002</v>
          </cell>
          <cell r="F20">
            <v>0.40200000000000002</v>
          </cell>
          <cell r="Q20">
            <v>44682</v>
          </cell>
          <cell r="R20">
            <v>0.13978494623655913</v>
          </cell>
          <cell r="S20">
            <v>0.21372549019607842</v>
          </cell>
          <cell r="T20">
            <v>0.86021505376344087</v>
          </cell>
          <cell r="U20">
            <v>0.78627450980392155</v>
          </cell>
          <cell r="V20">
            <v>0.79032258064516125</v>
          </cell>
          <cell r="W20">
            <v>0.7196078431372549</v>
          </cell>
          <cell r="X20">
            <v>0.57526881720430112</v>
          </cell>
          <cell r="Y20">
            <v>0.46862745098039216</v>
          </cell>
        </row>
        <row r="21">
          <cell r="A21">
            <v>44713</v>
          </cell>
          <cell r="C21">
            <v>0.30399999999999999</v>
          </cell>
          <cell r="D21">
            <v>0.69599999999999995</v>
          </cell>
          <cell r="E21">
            <v>0.64400000000000002</v>
          </cell>
          <cell r="F21">
            <v>0.40799999999999997</v>
          </cell>
          <cell r="Q21">
            <v>44713</v>
          </cell>
          <cell r="S21">
            <v>0.25902335456475584</v>
          </cell>
          <cell r="U21">
            <v>0.74097664543524411</v>
          </cell>
          <cell r="W21">
            <v>0.69214437367303605</v>
          </cell>
          <cell r="Y21">
            <v>0.47346072186836519</v>
          </cell>
        </row>
        <row r="22">
          <cell r="A22">
            <v>44743</v>
          </cell>
          <cell r="C22">
            <v>0.30299999999999999</v>
          </cell>
          <cell r="D22">
            <v>0.69700000000000006</v>
          </cell>
          <cell r="E22">
            <v>0.64600000000000002</v>
          </cell>
          <cell r="F22">
            <v>0.41499999999999998</v>
          </cell>
          <cell r="Q22">
            <v>44743</v>
          </cell>
          <cell r="S22">
            <v>0.21893491124260356</v>
          </cell>
          <cell r="U22">
            <v>0.78106508875739644</v>
          </cell>
          <cell r="W22">
            <v>0.71400394477317553</v>
          </cell>
          <cell r="Y22">
            <v>0.47337278106508873</v>
          </cell>
        </row>
        <row r="23">
          <cell r="A23">
            <v>44774</v>
          </cell>
          <cell r="C23">
            <v>0.30299999999999999</v>
          </cell>
          <cell r="D23">
            <v>0.69700000000000006</v>
          </cell>
          <cell r="E23">
            <v>0.64700000000000002</v>
          </cell>
          <cell r="F23">
            <v>0.41799999999999998</v>
          </cell>
          <cell r="Q23">
            <v>44774</v>
          </cell>
          <cell r="S23">
            <v>0.23362445414847161</v>
          </cell>
          <cell r="U23">
            <v>0.76637554585152834</v>
          </cell>
          <cell r="W23">
            <v>0.70087336244541487</v>
          </cell>
          <cell r="Y23">
            <v>0.4759825327510917</v>
          </cell>
        </row>
        <row r="24">
          <cell r="A24">
            <v>44805</v>
          </cell>
          <cell r="C24">
            <v>0.30199999999999999</v>
          </cell>
          <cell r="D24">
            <v>0.69799999999999995</v>
          </cell>
          <cell r="E24">
            <v>0.64800000000000002</v>
          </cell>
          <cell r="F24">
            <v>0.42</v>
          </cell>
          <cell r="Q24">
            <v>44805</v>
          </cell>
          <cell r="S24">
            <v>0.16183574879227053</v>
          </cell>
          <cell r="U24">
            <v>0.83816425120772942</v>
          </cell>
          <cell r="W24">
            <v>0.77536231884057971</v>
          </cell>
          <cell r="Y24">
            <v>0.55555555555555558</v>
          </cell>
        </row>
        <row r="25">
          <cell r="A25">
            <v>44835</v>
          </cell>
          <cell r="C25">
            <v>0.30199999999999999</v>
          </cell>
          <cell r="D25">
            <v>0.69799999999999995</v>
          </cell>
          <cell r="E25">
            <v>0.64900000000000002</v>
          </cell>
          <cell r="F25">
            <v>0.42299999999999999</v>
          </cell>
          <cell r="Q25">
            <v>44835</v>
          </cell>
          <cell r="S25">
            <v>0.21881838074398249</v>
          </cell>
          <cell r="U25">
            <v>0.78118161925601748</v>
          </cell>
          <cell r="W25">
            <v>0.7264770240700219</v>
          </cell>
          <cell r="Y25">
            <v>0.51203501094091908</v>
          </cell>
        </row>
        <row r="26">
          <cell r="A26">
            <v>44866</v>
          </cell>
          <cell r="C26">
            <v>0.30099999999999999</v>
          </cell>
          <cell r="D26">
            <v>0.69900000000000007</v>
          </cell>
          <cell r="E26">
            <v>0.64900000000000002</v>
          </cell>
          <cell r="F26">
            <v>0.42399999999999999</v>
          </cell>
          <cell r="Q26">
            <v>44866</v>
          </cell>
          <cell r="S26">
            <v>0.19570405727923629</v>
          </cell>
          <cell r="U26">
            <v>0.80429594272076377</v>
          </cell>
          <cell r="W26">
            <v>0.73747016706443913</v>
          </cell>
          <cell r="Y26">
            <v>0.51312649164677804</v>
          </cell>
        </row>
        <row r="27">
          <cell r="A27">
            <v>44896</v>
          </cell>
          <cell r="C27">
            <v>0.30099999999999999</v>
          </cell>
          <cell r="D27">
            <v>0.69900000000000007</v>
          </cell>
          <cell r="E27">
            <v>0.64900000000000002</v>
          </cell>
          <cell r="F27">
            <v>0.42499999999999999</v>
          </cell>
          <cell r="Q27">
            <v>44896</v>
          </cell>
          <cell r="S27">
            <v>0.16463414634146342</v>
          </cell>
          <cell r="U27">
            <v>0.83536585365853655</v>
          </cell>
          <cell r="W27">
            <v>0.79471544715447151</v>
          </cell>
          <cell r="Y27">
            <v>0.58943089430894313</v>
          </cell>
        </row>
        <row r="28">
          <cell r="A28">
            <v>44927</v>
          </cell>
          <cell r="C28">
            <v>0.30099999999999999</v>
          </cell>
          <cell r="D28">
            <v>0.69900000000000007</v>
          </cell>
          <cell r="E28">
            <v>0.65</v>
          </cell>
          <cell r="F28">
            <v>0.42499999999999999</v>
          </cell>
          <cell r="Q28">
            <v>44927</v>
          </cell>
          <cell r="S28">
            <v>0.15762273901808785</v>
          </cell>
          <cell r="U28">
            <v>0.84237726098191212</v>
          </cell>
          <cell r="W28">
            <v>0.79328165374677007</v>
          </cell>
          <cell r="Y28">
            <v>0.58914728682170547</v>
          </cell>
        </row>
        <row r="29">
          <cell r="A29">
            <v>44958</v>
          </cell>
          <cell r="C29">
            <v>0.3</v>
          </cell>
          <cell r="D29">
            <v>0.7</v>
          </cell>
          <cell r="E29">
            <v>0.65</v>
          </cell>
          <cell r="F29">
            <v>0.42599999999999999</v>
          </cell>
          <cell r="Q29">
            <v>44958</v>
          </cell>
          <cell r="S29">
            <v>0.15807560137457044</v>
          </cell>
          <cell r="U29">
            <v>0.84192439862542956</v>
          </cell>
          <cell r="W29">
            <v>0.81443298969072164</v>
          </cell>
          <cell r="Y29">
            <v>0.56013745704467355</v>
          </cell>
        </row>
        <row r="30">
          <cell r="A30">
            <v>44986</v>
          </cell>
          <cell r="C30">
            <v>0.3</v>
          </cell>
          <cell r="D30">
            <v>0.7</v>
          </cell>
          <cell r="E30">
            <v>0.65</v>
          </cell>
          <cell r="F30">
            <v>0.42599999999999999</v>
          </cell>
          <cell r="Q30">
            <v>44986</v>
          </cell>
          <cell r="S30">
            <v>0.18292682926829268</v>
          </cell>
          <cell r="U30">
            <v>0.81707317073170727</v>
          </cell>
          <cell r="W30">
            <v>0.75914634146341464</v>
          </cell>
          <cell r="Y30">
            <v>0.54878048780487809</v>
          </cell>
        </row>
        <row r="31">
          <cell r="A31">
            <v>45017</v>
          </cell>
          <cell r="C31">
            <v>0.3</v>
          </cell>
          <cell r="D31">
            <v>0.7</v>
          </cell>
          <cell r="E31">
            <v>0.65</v>
          </cell>
          <cell r="F31">
            <v>0.42599999999999999</v>
          </cell>
          <cell r="Q31">
            <v>45017</v>
          </cell>
          <cell r="S31">
            <v>0.17692307692307693</v>
          </cell>
          <cell r="U31">
            <v>0.82307692307692304</v>
          </cell>
          <cell r="W31">
            <v>0.76538461538461533</v>
          </cell>
          <cell r="Y31">
            <v>0.55384615384615388</v>
          </cell>
        </row>
        <row r="32">
          <cell r="A32">
            <v>45047</v>
          </cell>
          <cell r="C32">
            <v>0.3</v>
          </cell>
          <cell r="D32">
            <v>0.7</v>
          </cell>
          <cell r="E32">
            <v>0.65</v>
          </cell>
          <cell r="F32">
            <v>0.42599999999999999</v>
          </cell>
          <cell r="Q32">
            <v>45047</v>
          </cell>
          <cell r="S32">
            <v>0.17045454545454544</v>
          </cell>
          <cell r="U32">
            <v>0.82954545454545459</v>
          </cell>
          <cell r="W32">
            <v>0.78409090909090906</v>
          </cell>
          <cell r="Y32">
            <v>0.57196969696969702</v>
          </cell>
        </row>
      </sheetData>
      <sheetData sheetId="5">
        <row r="3">
          <cell r="C3" t="str">
            <v>40-49 
Unvaccinated Rate
Week 27 Report</v>
          </cell>
          <cell r="D3" t="str">
            <v>40-49  
ONE or More Doses Rate
Week 27 Report</v>
          </cell>
          <cell r="E3" t="str">
            <v>40-49  
TWO or More Doses Rate
Week 27 Report</v>
          </cell>
          <cell r="F3" t="str">
            <v>40-49  
THREE or More Doses Rate
Week 27 Report</v>
          </cell>
          <cell r="R3" t="str">
            <v>40-49  
Unvaccinated Status Deaths
6 July 2022 ONS DATA</v>
          </cell>
          <cell r="S3" t="str">
            <v>40-49 
Unvaccinated Status Deaths 
25 August 2023 ONS Data</v>
          </cell>
          <cell r="T3" t="str">
            <v>40-49  
ONE or More Doses Status Deaths
6 July 2022 ONS Data</v>
          </cell>
          <cell r="U3" t="str">
            <v>40-49  
ONE or More Doses Status Deaths
25 August 2023 ONS Data</v>
          </cell>
          <cell r="V3" t="str">
            <v>40-49  
TWO or More Doses Status Deaths
6 July 2022 ONS Data</v>
          </cell>
          <cell r="W3" t="str">
            <v>40-49  
TWO or More Doses Status Deaths
25 August 2023 ONS Data</v>
          </cell>
          <cell r="X3" t="str">
            <v>40-49  
THREE or More Doses Status Deaths
6 July 2022 ONS Data</v>
          </cell>
          <cell r="Y3" t="str">
            <v>40-49  
THREE or More Doses Status Deaths
25 August 2023 ONS Data</v>
          </cell>
        </row>
        <row r="4">
          <cell r="A4">
            <v>44197</v>
          </cell>
          <cell r="C4">
            <v>0.94199999999999995</v>
          </cell>
          <cell r="D4">
            <v>5.8000000000000052E-2</v>
          </cell>
          <cell r="E4">
            <v>2E-3</v>
          </cell>
          <cell r="F4">
            <v>0</v>
          </cell>
          <cell r="Q4">
            <v>44197</v>
          </cell>
          <cell r="R4">
            <v>0.98118532455315144</v>
          </cell>
          <cell r="S4"/>
          <cell r="T4">
            <v>1.881467544684854E-2</v>
          </cell>
          <cell r="V4">
            <v>1.8814675446848542E-3</v>
          </cell>
          <cell r="X4">
            <v>0</v>
          </cell>
        </row>
        <row r="5">
          <cell r="A5">
            <v>44228</v>
          </cell>
          <cell r="C5">
            <v>0.88300000000000001</v>
          </cell>
          <cell r="D5">
            <v>0.11699999999999999</v>
          </cell>
          <cell r="E5">
            <v>5.0000000000000001E-3</v>
          </cell>
          <cell r="F5">
            <v>0</v>
          </cell>
          <cell r="Q5">
            <v>44228</v>
          </cell>
          <cell r="R5">
            <v>0.87039390088945368</v>
          </cell>
          <cell r="S5"/>
          <cell r="T5">
            <v>0.12960609911054638</v>
          </cell>
          <cell r="V5">
            <v>2.5412960609911056E-3</v>
          </cell>
          <cell r="X5">
            <v>0</v>
          </cell>
        </row>
        <row r="6">
          <cell r="A6">
            <v>44256</v>
          </cell>
          <cell r="C6">
            <v>0.80700000000000005</v>
          </cell>
          <cell r="D6">
            <v>0.19299999999999995</v>
          </cell>
          <cell r="E6">
            <v>2.5999999999999999E-2</v>
          </cell>
          <cell r="F6">
            <v>0</v>
          </cell>
          <cell r="Q6">
            <v>44256</v>
          </cell>
          <cell r="R6">
            <v>0.5997191011235955</v>
          </cell>
          <cell r="S6"/>
          <cell r="T6">
            <v>0.4002808988764045</v>
          </cell>
          <cell r="V6">
            <v>8.4269662921348312E-3</v>
          </cell>
          <cell r="X6">
            <v>0</v>
          </cell>
        </row>
        <row r="7">
          <cell r="A7">
            <v>44287</v>
          </cell>
          <cell r="C7">
            <v>0.77900000000000003</v>
          </cell>
          <cell r="D7">
            <v>0.22099999999999997</v>
          </cell>
          <cell r="E7">
            <v>7.0999999999999994E-2</v>
          </cell>
          <cell r="F7">
            <v>0</v>
          </cell>
          <cell r="Q7">
            <v>44287</v>
          </cell>
          <cell r="R7">
            <v>0.44970414201183434</v>
          </cell>
          <cell r="S7">
            <v>0.40746268656716417</v>
          </cell>
          <cell r="T7">
            <v>0.55029585798816572</v>
          </cell>
          <cell r="U7">
            <v>0.59253731343283578</v>
          </cell>
          <cell r="V7">
            <v>6.9526627218934905E-2</v>
          </cell>
          <cell r="W7">
            <v>7.9104477611940296E-2</v>
          </cell>
          <cell r="X7">
            <v>0</v>
          </cell>
          <cell r="Y7">
            <v>5.9701492537313433E-3</v>
          </cell>
        </row>
        <row r="8">
          <cell r="A8">
            <v>44317</v>
          </cell>
          <cell r="C8">
            <v>0.61299999999999999</v>
          </cell>
          <cell r="D8">
            <v>0.38700000000000001</v>
          </cell>
          <cell r="E8">
            <v>0.154</v>
          </cell>
          <cell r="F8">
            <v>0</v>
          </cell>
          <cell r="Q8">
            <v>44317</v>
          </cell>
          <cell r="R8">
            <v>0.3364485981308411</v>
          </cell>
          <cell r="S8">
            <v>0.30862697448359661</v>
          </cell>
          <cell r="T8">
            <v>0.66355140186915884</v>
          </cell>
          <cell r="U8">
            <v>0.69137302551640345</v>
          </cell>
          <cell r="V8">
            <v>0.23097463284379172</v>
          </cell>
          <cell r="W8">
            <v>0.24787363304981774</v>
          </cell>
          <cell r="X8">
            <v>0</v>
          </cell>
          <cell r="Y8">
            <v>4.8602673147023082E-3</v>
          </cell>
        </row>
        <row r="9">
          <cell r="A9">
            <v>44348</v>
          </cell>
          <cell r="C9">
            <v>0.41799999999999998</v>
          </cell>
          <cell r="D9">
            <v>0.58200000000000007</v>
          </cell>
          <cell r="E9">
            <v>0.218</v>
          </cell>
          <cell r="F9">
            <v>0</v>
          </cell>
          <cell r="Q9">
            <v>44348</v>
          </cell>
          <cell r="R9">
            <v>0.27581120943952803</v>
          </cell>
          <cell r="S9">
            <v>0.27373612823674476</v>
          </cell>
          <cell r="T9">
            <v>0.72418879056047203</v>
          </cell>
          <cell r="U9">
            <v>0.72626387176325524</v>
          </cell>
          <cell r="V9">
            <v>0.44395280235988199</v>
          </cell>
          <cell r="W9">
            <v>0.4278668310727497</v>
          </cell>
          <cell r="X9">
            <v>0</v>
          </cell>
          <cell r="Y9">
            <v>4.9321824907521579E-3</v>
          </cell>
        </row>
        <row r="10">
          <cell r="A10">
            <v>44378</v>
          </cell>
          <cell r="C10">
            <v>0.375</v>
          </cell>
          <cell r="D10">
            <v>0.625</v>
          </cell>
          <cell r="E10">
            <v>0.33100000000000002</v>
          </cell>
          <cell r="F10">
            <v>0</v>
          </cell>
          <cell r="Q10">
            <v>44378</v>
          </cell>
          <cell r="R10">
            <v>0.23707440100882723</v>
          </cell>
          <cell r="S10">
            <v>0.21729957805907174</v>
          </cell>
          <cell r="T10">
            <v>0.76292559899117274</v>
          </cell>
          <cell r="U10">
            <v>0.78270042194092826</v>
          </cell>
          <cell r="V10">
            <v>0.61160151324085754</v>
          </cell>
          <cell r="W10">
            <v>0.60864978902953581</v>
          </cell>
          <cell r="X10">
            <v>0</v>
          </cell>
          <cell r="Y10">
            <v>4.2194092827004216E-3</v>
          </cell>
        </row>
        <row r="11">
          <cell r="A11">
            <v>44409</v>
          </cell>
          <cell r="C11">
            <v>0.35299999999999998</v>
          </cell>
          <cell r="D11">
            <v>0.64700000000000002</v>
          </cell>
          <cell r="E11">
            <v>0.52900000000000003</v>
          </cell>
          <cell r="F11">
            <v>0</v>
          </cell>
          <cell r="Q11">
            <v>44409</v>
          </cell>
          <cell r="R11">
            <v>0.25219941348973607</v>
          </cell>
          <cell r="S11">
            <v>0.26061997703788747</v>
          </cell>
          <cell r="T11">
            <v>0.74780058651026393</v>
          </cell>
          <cell r="U11">
            <v>0.73938002296211247</v>
          </cell>
          <cell r="V11">
            <v>0.61143695014662758</v>
          </cell>
          <cell r="W11">
            <v>0.60160734787600456</v>
          </cell>
          <cell r="X11">
            <v>0</v>
          </cell>
          <cell r="Y11">
            <v>4.5924225028702642E-3</v>
          </cell>
        </row>
        <row r="12">
          <cell r="A12">
            <v>44440</v>
          </cell>
          <cell r="C12">
            <v>0.34200000000000003</v>
          </cell>
          <cell r="D12">
            <v>0.65799999999999992</v>
          </cell>
          <cell r="E12">
            <v>0.58499999999999996</v>
          </cell>
          <cell r="F12">
            <v>2E-3</v>
          </cell>
          <cell r="Q12">
            <v>44440</v>
          </cell>
          <cell r="R12">
            <v>0.17280453257790368</v>
          </cell>
          <cell r="S12">
            <v>0.18901098901098901</v>
          </cell>
          <cell r="T12">
            <v>0.82719546742209626</v>
          </cell>
          <cell r="U12">
            <v>0.81098901098901099</v>
          </cell>
          <cell r="V12">
            <v>0.72096317280453259</v>
          </cell>
          <cell r="W12">
            <v>0.70879120879120883</v>
          </cell>
          <cell r="X12">
            <v>1.4164305949008499E-3</v>
          </cell>
          <cell r="Y12">
            <v>4.3956043956043956E-3</v>
          </cell>
        </row>
        <row r="13">
          <cell r="A13">
            <v>44470</v>
          </cell>
          <cell r="C13">
            <v>0.33200000000000002</v>
          </cell>
          <cell r="D13">
            <v>0.66799999999999993</v>
          </cell>
          <cell r="E13">
            <v>0.60899999999999999</v>
          </cell>
          <cell r="F13">
            <v>3.1E-2</v>
          </cell>
          <cell r="Q13">
            <v>44470</v>
          </cell>
          <cell r="R13">
            <v>0.17851959361393324</v>
          </cell>
          <cell r="S13">
            <v>0.18922018348623854</v>
          </cell>
          <cell r="T13">
            <v>0.82148040638606679</v>
          </cell>
          <cell r="U13">
            <v>0.81077981651376152</v>
          </cell>
          <cell r="V13">
            <v>0.72423802612481858</v>
          </cell>
          <cell r="W13">
            <v>0.71100917431192656</v>
          </cell>
          <cell r="X13">
            <v>2.3222060957910014E-2</v>
          </cell>
          <cell r="Y13">
            <v>1.9495412844036698E-2</v>
          </cell>
        </row>
        <row r="14">
          <cell r="A14">
            <v>44501</v>
          </cell>
          <cell r="C14">
            <v>0.32500000000000001</v>
          </cell>
          <cell r="D14">
            <v>0.67500000000000004</v>
          </cell>
          <cell r="E14">
            <v>0.622</v>
          </cell>
          <cell r="F14">
            <v>6.4000000000000001E-2</v>
          </cell>
          <cell r="Q14">
            <v>44501</v>
          </cell>
          <cell r="R14">
            <v>0.20143884892086331</v>
          </cell>
          <cell r="S14">
            <v>0.20905172413793102</v>
          </cell>
          <cell r="T14">
            <v>0.79856115107913672</v>
          </cell>
          <cell r="U14">
            <v>0.79094827586206895</v>
          </cell>
          <cell r="V14">
            <v>0.74532374100719423</v>
          </cell>
          <cell r="W14">
            <v>0.72629310344827591</v>
          </cell>
          <cell r="X14">
            <v>0.12374100719424461</v>
          </cell>
          <cell r="Y14">
            <v>0.11314655172413793</v>
          </cell>
        </row>
        <row r="15">
          <cell r="A15">
            <v>44531</v>
          </cell>
          <cell r="C15">
            <v>0.315</v>
          </cell>
          <cell r="D15">
            <v>0.68500000000000005</v>
          </cell>
          <cell r="E15">
            <v>0.63600000000000001</v>
          </cell>
          <cell r="F15">
            <v>0.29599999999999999</v>
          </cell>
          <cell r="Q15">
            <v>44531</v>
          </cell>
          <cell r="R15">
            <v>0.19196428571428573</v>
          </cell>
          <cell r="S15">
            <v>0.20736842105263159</v>
          </cell>
          <cell r="T15">
            <v>0.8080357142857143</v>
          </cell>
          <cell r="U15">
            <v>0.79263157894736846</v>
          </cell>
          <cell r="V15">
            <v>0.74404761904761907</v>
          </cell>
          <cell r="W15">
            <v>0.72842105263157897</v>
          </cell>
          <cell r="X15">
            <v>0.2767857142857143</v>
          </cell>
          <cell r="Y15">
            <v>0.26</v>
          </cell>
        </row>
        <row r="16">
          <cell r="A16">
            <v>44562</v>
          </cell>
          <cell r="C16">
            <v>0.30499999999999999</v>
          </cell>
          <cell r="D16">
            <v>0.69500000000000006</v>
          </cell>
          <cell r="E16">
            <v>0.64800000000000002</v>
          </cell>
          <cell r="F16">
            <v>0.40600000000000003</v>
          </cell>
          <cell r="Q16">
            <v>44562</v>
          </cell>
          <cell r="R16">
            <v>0.17944535073409462</v>
          </cell>
          <cell r="S16">
            <v>0.19199057714958775</v>
          </cell>
          <cell r="T16">
            <v>0.82055464926590538</v>
          </cell>
          <cell r="U16">
            <v>0.80800942285041222</v>
          </cell>
          <cell r="V16">
            <v>0.76508972267536701</v>
          </cell>
          <cell r="W16">
            <v>0.75382803297997647</v>
          </cell>
          <cell r="X16">
            <v>0.45676998368678629</v>
          </cell>
          <cell r="Y16">
            <v>0.44287396937573614</v>
          </cell>
        </row>
        <row r="17">
          <cell r="A17">
            <v>44593</v>
          </cell>
          <cell r="C17">
            <v>0.30199999999999999</v>
          </cell>
          <cell r="D17">
            <v>0.69799999999999995</v>
          </cell>
          <cell r="E17">
            <v>0.65400000000000003</v>
          </cell>
          <cell r="F17">
            <v>0.42399999999999999</v>
          </cell>
          <cell r="Q17">
            <v>44593</v>
          </cell>
          <cell r="R17">
            <v>0.11974789915966387</v>
          </cell>
          <cell r="S17">
            <v>0.15589887640449437</v>
          </cell>
          <cell r="T17">
            <v>0.88025210084033612</v>
          </cell>
          <cell r="U17">
            <v>0.8441011235955056</v>
          </cell>
          <cell r="V17">
            <v>0.81302521008403361</v>
          </cell>
          <cell r="W17">
            <v>0.7808988764044944</v>
          </cell>
          <cell r="X17">
            <v>0.56512605042016806</v>
          </cell>
          <cell r="Y17">
            <v>0.5365168539325843</v>
          </cell>
        </row>
        <row r="18">
          <cell r="A18">
            <v>44621</v>
          </cell>
          <cell r="C18">
            <v>0.3</v>
          </cell>
          <cell r="D18">
            <v>0.7</v>
          </cell>
          <cell r="E18">
            <v>0.65800000000000003</v>
          </cell>
          <cell r="F18">
            <v>0.433</v>
          </cell>
          <cell r="Q18">
            <v>44621</v>
          </cell>
          <cell r="R18">
            <v>0.12474849094567404</v>
          </cell>
          <cell r="S18">
            <v>0.14124999999999999</v>
          </cell>
          <cell r="T18">
            <v>0.87525150905432592</v>
          </cell>
          <cell r="U18">
            <v>0.85875000000000001</v>
          </cell>
          <cell r="V18">
            <v>0.82293762575452711</v>
          </cell>
          <cell r="W18">
            <v>0.80374999999999996</v>
          </cell>
          <cell r="X18">
            <v>0.60160965794768617</v>
          </cell>
          <cell r="Y18">
            <v>0.56874999999999998</v>
          </cell>
        </row>
        <row r="19">
          <cell r="A19">
            <v>44652</v>
          </cell>
          <cell r="C19">
            <v>0.29899999999999999</v>
          </cell>
          <cell r="D19">
            <v>0.70100000000000007</v>
          </cell>
          <cell r="E19">
            <v>0.66100000000000003</v>
          </cell>
          <cell r="F19">
            <v>0.441</v>
          </cell>
          <cell r="Q19">
            <v>44652</v>
          </cell>
          <cell r="R19">
            <v>0.11233480176211454</v>
          </cell>
          <cell r="S19">
            <v>0.14133333333333334</v>
          </cell>
          <cell r="T19">
            <v>0.88766519823788548</v>
          </cell>
          <cell r="U19">
            <v>0.85866666666666669</v>
          </cell>
          <cell r="V19">
            <v>0.83039647577092512</v>
          </cell>
          <cell r="W19">
            <v>0.80533333333333335</v>
          </cell>
          <cell r="X19">
            <v>0.61453744493392071</v>
          </cell>
          <cell r="Y19">
            <v>0.61066666666666669</v>
          </cell>
        </row>
        <row r="20">
          <cell r="A20">
            <v>44682</v>
          </cell>
          <cell r="C20">
            <v>0.29799999999999999</v>
          </cell>
          <cell r="D20">
            <v>0.70199999999999996</v>
          </cell>
          <cell r="E20">
            <v>0.66400000000000003</v>
          </cell>
          <cell r="F20">
            <v>0.45</v>
          </cell>
          <cell r="Q20">
            <v>44682</v>
          </cell>
          <cell r="R20">
            <v>8.5858585858585856E-2</v>
          </cell>
          <cell r="S20">
            <v>0.11592356687898089</v>
          </cell>
          <cell r="T20">
            <v>0.91414141414141414</v>
          </cell>
          <cell r="U20">
            <v>0.88407643312101913</v>
          </cell>
          <cell r="V20">
            <v>0.88131313131313127</v>
          </cell>
          <cell r="W20">
            <v>0.83566878980891723</v>
          </cell>
          <cell r="X20">
            <v>0.69696969696969702</v>
          </cell>
          <cell r="Y20">
            <v>0.64840764331210188</v>
          </cell>
        </row>
        <row r="21">
          <cell r="A21">
            <v>44713</v>
          </cell>
          <cell r="C21">
            <v>0.29699999999999999</v>
          </cell>
          <cell r="D21">
            <v>0.70300000000000007</v>
          </cell>
          <cell r="E21">
            <v>0.66500000000000004</v>
          </cell>
          <cell r="F21">
            <v>0.45400000000000001</v>
          </cell>
          <cell r="Q21">
            <v>44713</v>
          </cell>
          <cell r="S21">
            <v>0.13161290322580646</v>
          </cell>
          <cell r="U21">
            <v>0.86838709677419357</v>
          </cell>
          <cell r="W21">
            <v>0.82451612903225802</v>
          </cell>
          <cell r="Y21">
            <v>0.62322580645161285</v>
          </cell>
        </row>
        <row r="22">
          <cell r="A22">
            <v>44743</v>
          </cell>
          <cell r="C22">
            <v>0.29699999999999999</v>
          </cell>
          <cell r="D22">
            <v>0.70300000000000007</v>
          </cell>
          <cell r="E22">
            <v>0.66600000000000004</v>
          </cell>
          <cell r="F22">
            <v>0.45900000000000002</v>
          </cell>
          <cell r="Q22">
            <v>44743</v>
          </cell>
          <cell r="S22">
            <v>0.1415929203539823</v>
          </cell>
          <cell r="U22">
            <v>0.8584070796460177</v>
          </cell>
          <cell r="W22">
            <v>0.80530973451327437</v>
          </cell>
          <cell r="Y22">
            <v>0.63211125158027814</v>
          </cell>
        </row>
        <row r="23">
          <cell r="A23">
            <v>44774</v>
          </cell>
          <cell r="C23">
            <v>0.29599999999999999</v>
          </cell>
          <cell r="D23">
            <v>0.70399999999999996</v>
          </cell>
          <cell r="E23">
            <v>0.66700000000000004</v>
          </cell>
          <cell r="F23">
            <v>0.46100000000000002</v>
          </cell>
          <cell r="Q23">
            <v>44774</v>
          </cell>
          <cell r="S23">
            <v>0.16081081081081081</v>
          </cell>
          <cell r="U23">
            <v>0.83918918918918917</v>
          </cell>
          <cell r="W23">
            <v>0.78513513513513511</v>
          </cell>
          <cell r="Y23">
            <v>0.6</v>
          </cell>
        </row>
        <row r="24">
          <cell r="A24">
            <v>44805</v>
          </cell>
          <cell r="C24">
            <v>0.29599999999999999</v>
          </cell>
          <cell r="D24">
            <v>0.70399999999999996</v>
          </cell>
          <cell r="E24">
            <v>0.66700000000000004</v>
          </cell>
          <cell r="F24">
            <v>0.46300000000000002</v>
          </cell>
          <cell r="Q24">
            <v>44805</v>
          </cell>
          <cell r="S24">
            <v>0.14532374100719425</v>
          </cell>
          <cell r="U24">
            <v>0.85467625899280575</v>
          </cell>
          <cell r="W24">
            <v>0.80575539568345322</v>
          </cell>
          <cell r="Y24">
            <v>0.61726618705035974</v>
          </cell>
        </row>
        <row r="25">
          <cell r="A25">
            <v>44835</v>
          </cell>
          <cell r="C25">
            <v>0.29499999999999998</v>
          </cell>
          <cell r="D25">
            <v>0.70500000000000007</v>
          </cell>
          <cell r="E25">
            <v>0.66800000000000004</v>
          </cell>
          <cell r="F25">
            <v>0.46500000000000002</v>
          </cell>
          <cell r="Q25">
            <v>44835</v>
          </cell>
          <cell r="S25">
            <v>0.12369791666666667</v>
          </cell>
          <cell r="U25">
            <v>0.87630208333333337</v>
          </cell>
          <cell r="W25">
            <v>0.83463541666666663</v>
          </cell>
          <cell r="Y25">
            <v>0.65234375</v>
          </cell>
        </row>
        <row r="26">
          <cell r="A26">
            <v>44866</v>
          </cell>
          <cell r="C26">
            <v>0.29499999999999998</v>
          </cell>
          <cell r="D26">
            <v>0.70500000000000007</v>
          </cell>
          <cell r="E26">
            <v>0.66800000000000004</v>
          </cell>
          <cell r="F26">
            <v>0.46700000000000003</v>
          </cell>
          <cell r="Q26">
            <v>44866</v>
          </cell>
          <cell r="S26">
            <v>0.12929848693259974</v>
          </cell>
          <cell r="U26">
            <v>0.87070151306740029</v>
          </cell>
          <cell r="W26">
            <v>0.83081155433287479</v>
          </cell>
          <cell r="Y26">
            <v>0.61898211829436034</v>
          </cell>
        </row>
        <row r="27">
          <cell r="A27">
            <v>44896</v>
          </cell>
          <cell r="C27">
            <v>0.29499999999999998</v>
          </cell>
          <cell r="D27">
            <v>0.70500000000000007</v>
          </cell>
          <cell r="E27">
            <v>0.66800000000000004</v>
          </cell>
          <cell r="F27">
            <v>0.46700000000000003</v>
          </cell>
          <cell r="Q27">
            <v>44896</v>
          </cell>
          <cell r="S27">
            <v>0.12514898688915377</v>
          </cell>
          <cell r="U27">
            <v>0.87485101311084623</v>
          </cell>
          <cell r="W27">
            <v>0.83551847437425508</v>
          </cell>
          <cell r="Y27">
            <v>0.6722288438617402</v>
          </cell>
        </row>
        <row r="28">
          <cell r="A28">
            <v>44927</v>
          </cell>
          <cell r="C28">
            <v>0.29399999999999998</v>
          </cell>
          <cell r="D28">
            <v>0.70599999999999996</v>
          </cell>
          <cell r="E28">
            <v>0.66800000000000004</v>
          </cell>
          <cell r="F28">
            <v>0.46800000000000003</v>
          </cell>
          <cell r="Q28">
            <v>44927</v>
          </cell>
          <cell r="S28">
            <v>0.11522633744855967</v>
          </cell>
          <cell r="U28">
            <v>0.8847736625514403</v>
          </cell>
          <cell r="W28">
            <v>0.83401920438957478</v>
          </cell>
          <cell r="Y28">
            <v>0.65980795610425236</v>
          </cell>
        </row>
        <row r="29">
          <cell r="A29">
            <v>44958</v>
          </cell>
          <cell r="C29">
            <v>0.29399999999999998</v>
          </cell>
          <cell r="D29">
            <v>0.70599999999999996</v>
          </cell>
          <cell r="E29">
            <v>0.66900000000000004</v>
          </cell>
          <cell r="F29">
            <v>0.46800000000000003</v>
          </cell>
          <cell r="Q29">
            <v>44958</v>
          </cell>
          <cell r="S29">
            <v>0.13932980599647266</v>
          </cell>
          <cell r="U29">
            <v>0.86067019400352729</v>
          </cell>
          <cell r="W29">
            <v>0.82539682539682535</v>
          </cell>
          <cell r="Y29">
            <v>0.6578483245149912</v>
          </cell>
        </row>
        <row r="30">
          <cell r="A30">
            <v>44986</v>
          </cell>
          <cell r="C30">
            <v>0.29399999999999998</v>
          </cell>
          <cell r="D30">
            <v>0.70599999999999996</v>
          </cell>
          <cell r="E30">
            <v>0.66900000000000004</v>
          </cell>
          <cell r="F30">
            <v>0.46800000000000003</v>
          </cell>
          <cell r="Q30">
            <v>44986</v>
          </cell>
          <cell r="S30">
            <v>0.11305732484076433</v>
          </cell>
          <cell r="U30">
            <v>0.88694267515923564</v>
          </cell>
          <cell r="W30">
            <v>0.84872611464968151</v>
          </cell>
          <cell r="Y30">
            <v>0.6847133757961783</v>
          </cell>
        </row>
        <row r="31">
          <cell r="A31">
            <v>45017</v>
          </cell>
          <cell r="C31">
            <v>0.29399999999999998</v>
          </cell>
          <cell r="D31">
            <v>0.70599999999999996</v>
          </cell>
          <cell r="E31">
            <v>0.66900000000000004</v>
          </cell>
          <cell r="F31">
            <v>0.46800000000000003</v>
          </cell>
          <cell r="Q31">
            <v>45017</v>
          </cell>
          <cell r="S31">
            <v>0.13448275862068965</v>
          </cell>
          <cell r="U31">
            <v>0.8655172413793103</v>
          </cell>
          <cell r="W31">
            <v>0.82758620689655171</v>
          </cell>
          <cell r="Y31">
            <v>0.67241379310344829</v>
          </cell>
        </row>
        <row r="32">
          <cell r="A32">
            <v>45047</v>
          </cell>
          <cell r="C32">
            <v>0.29399999999999998</v>
          </cell>
          <cell r="D32">
            <v>0.70599999999999996</v>
          </cell>
          <cell r="E32">
            <v>0.66900000000000004</v>
          </cell>
          <cell r="F32">
            <v>0.46800000000000003</v>
          </cell>
          <cell r="Q32">
            <v>45047</v>
          </cell>
          <cell r="S32">
            <v>0.11909650924024641</v>
          </cell>
          <cell r="U32">
            <v>0.8809034907597536</v>
          </cell>
          <cell r="W32">
            <v>0.84394250513347024</v>
          </cell>
          <cell r="Y32">
            <v>0.6652977412731006</v>
          </cell>
        </row>
      </sheetData>
      <sheetData sheetId="6">
        <row r="3">
          <cell r="C3" t="str">
            <v>50-59 
Unvaccinated Rate
Week 27 Report</v>
          </cell>
          <cell r="D3" t="str">
            <v>50-59  
ONE or More Doses Rate
Week 27 Report</v>
          </cell>
          <cell r="E3" t="str">
            <v>50-59  
TWO or More Doses Rate
Week 27 Report</v>
          </cell>
          <cell r="F3" t="str">
            <v>50-59  
THREE or More Doses Rate
Week 27 Report</v>
          </cell>
          <cell r="R3" t="str">
            <v>50-59  
Unvaccinated Status Deaths
6 July 2022 ONS DATA</v>
          </cell>
          <cell r="S3" t="str">
            <v>50-59 
Unvaccinated Status Deaths 
25 August 2023 ONS Data</v>
          </cell>
          <cell r="T3" t="str">
            <v>50-59  
ONE or More Doses Status Deaths
6 July 2022 ONS Data</v>
          </cell>
          <cell r="U3" t="str">
            <v>50-59  
ONE or More Doses Status Deaths
25 August 2023 ONS Data</v>
          </cell>
          <cell r="V3" t="str">
            <v>50-59  
TWO or More Doses Status Deaths
6 July 2022 ONS Data</v>
          </cell>
          <cell r="X3" t="str">
            <v>50-59  
THREE or More Doses Status Deaths
6 July 2022 ONS Data</v>
          </cell>
          <cell r="Y3" t="str">
            <v>50-59  
THREE or More Doses Status Deaths
25 August 2023 ONS Data</v>
          </cell>
        </row>
        <row r="4">
          <cell r="A4">
            <v>44197</v>
          </cell>
          <cell r="C4">
            <v>0.90100000000000002</v>
          </cell>
          <cell r="D4">
            <v>9.8999999999999977E-2</v>
          </cell>
          <cell r="E4">
            <v>5.0000000000000001E-3</v>
          </cell>
          <cell r="F4">
            <v>0</v>
          </cell>
          <cell r="Q4">
            <v>44197</v>
          </cell>
          <cell r="R4">
            <v>0.97602850664075158</v>
          </cell>
          <cell r="S4"/>
          <cell r="T4">
            <v>2.3971493359248461E-2</v>
          </cell>
          <cell r="V4">
            <v>1.2957563977972141E-3</v>
          </cell>
          <cell r="X4">
            <v>0</v>
          </cell>
        </row>
        <row r="5">
          <cell r="A5">
            <v>44228</v>
          </cell>
          <cell r="C5">
            <v>0.73699999999999999</v>
          </cell>
          <cell r="D5">
            <v>0.26300000000000001</v>
          </cell>
          <cell r="E5">
            <v>8.9999999999999993E-3</v>
          </cell>
          <cell r="F5">
            <v>0</v>
          </cell>
          <cell r="Q5">
            <v>44228</v>
          </cell>
          <cell r="R5">
            <v>0.83120748299319724</v>
          </cell>
          <cell r="S5"/>
          <cell r="T5">
            <v>0.16879251700680273</v>
          </cell>
          <cell r="V5">
            <v>8.5034013605442174E-4</v>
          </cell>
          <cell r="X5">
            <v>0</v>
          </cell>
        </row>
        <row r="6">
          <cell r="A6">
            <v>44256</v>
          </cell>
          <cell r="C6">
            <v>0.29499999999999998</v>
          </cell>
          <cell r="D6">
            <v>0.70500000000000007</v>
          </cell>
          <cell r="E6">
            <v>4.4999999999999998E-2</v>
          </cell>
          <cell r="F6">
            <v>0</v>
          </cell>
          <cell r="Q6">
            <v>44256</v>
          </cell>
          <cell r="R6">
            <v>0.52500000000000002</v>
          </cell>
          <cell r="S6"/>
          <cell r="T6">
            <v>0.47499999999999998</v>
          </cell>
          <cell r="V6">
            <v>6.7307692307692311E-3</v>
          </cell>
          <cell r="X6">
            <v>0</v>
          </cell>
        </row>
        <row r="7">
          <cell r="A7">
            <v>44287</v>
          </cell>
          <cell r="C7">
            <v>0.19700000000000001</v>
          </cell>
          <cell r="D7">
            <v>0.80299999999999994</v>
          </cell>
          <cell r="E7">
            <v>0.13700000000000001</v>
          </cell>
          <cell r="F7">
            <v>0</v>
          </cell>
          <cell r="Q7">
            <v>44287</v>
          </cell>
          <cell r="R7">
            <v>0.26580135440180586</v>
          </cell>
          <cell r="S7">
            <v>0.24603608529250956</v>
          </cell>
          <cell r="T7">
            <v>0.73419864559819414</v>
          </cell>
          <cell r="U7">
            <v>0.75396391470749047</v>
          </cell>
          <cell r="V7">
            <v>8.5778781038374718E-2</v>
          </cell>
          <cell r="W7">
            <v>8.5292509568069982E-2</v>
          </cell>
          <cell r="X7">
            <v>0</v>
          </cell>
          <cell r="Y7">
            <v>2.1869874248223072E-3</v>
          </cell>
        </row>
        <row r="8">
          <cell r="A8">
            <v>44317</v>
          </cell>
          <cell r="C8">
            <v>0.157</v>
          </cell>
          <cell r="D8">
            <v>0.84299999999999997</v>
          </cell>
          <cell r="E8">
            <v>0.48499999999999999</v>
          </cell>
          <cell r="F8">
            <v>0</v>
          </cell>
          <cell r="Q8">
            <v>44317</v>
          </cell>
          <cell r="R8">
            <v>0.19644779332615717</v>
          </cell>
          <cell r="S8">
            <v>0.18154463390170511</v>
          </cell>
          <cell r="T8">
            <v>0.80355220667384286</v>
          </cell>
          <cell r="U8">
            <v>0.81845536609829483</v>
          </cell>
          <cell r="V8">
            <v>0.32723358449946177</v>
          </cell>
          <cell r="W8">
            <v>0.33149448345035104</v>
          </cell>
          <cell r="X8">
            <v>0</v>
          </cell>
          <cell r="Y8">
            <v>2.0060180541624875E-3</v>
          </cell>
        </row>
        <row r="9">
          <cell r="A9">
            <v>44348</v>
          </cell>
          <cell r="C9">
            <v>0.14599999999999999</v>
          </cell>
          <cell r="D9">
            <v>0.85399999999999998</v>
          </cell>
          <cell r="E9">
            <v>0.76300000000000001</v>
          </cell>
          <cell r="F9">
            <v>0</v>
          </cell>
          <cell r="Q9">
            <v>44348</v>
          </cell>
          <cell r="R9">
            <v>0.17831190609278927</v>
          </cell>
          <cell r="S9">
            <v>0.16875941737820191</v>
          </cell>
          <cell r="T9">
            <v>0.82168809390721076</v>
          </cell>
          <cell r="U9">
            <v>0.83124058262179812</v>
          </cell>
          <cell r="V9">
            <v>0.59530463946338741</v>
          </cell>
          <cell r="W9">
            <v>0.60070316423907588</v>
          </cell>
          <cell r="X9">
            <v>0</v>
          </cell>
          <cell r="Y9">
            <v>2.0090406830738324E-3</v>
          </cell>
        </row>
        <row r="10">
          <cell r="A10">
            <v>44378</v>
          </cell>
          <cell r="C10">
            <v>0.14000000000000001</v>
          </cell>
          <cell r="D10">
            <v>0.86</v>
          </cell>
          <cell r="E10">
            <v>0.81699999999999995</v>
          </cell>
          <cell r="F10">
            <v>0</v>
          </cell>
          <cell r="Q10">
            <v>44378</v>
          </cell>
          <cell r="R10">
            <v>0.16903553299492385</v>
          </cell>
          <cell r="S10">
            <v>0.15929203539823009</v>
          </cell>
          <cell r="T10">
            <v>0.83096446700507609</v>
          </cell>
          <cell r="U10">
            <v>0.84070796460176989</v>
          </cell>
          <cell r="V10">
            <v>0.70050761421319796</v>
          </cell>
          <cell r="W10">
            <v>0.71194690265486726</v>
          </cell>
          <cell r="X10">
            <v>0</v>
          </cell>
          <cell r="Y10">
            <v>1.7699115044247787E-3</v>
          </cell>
        </row>
        <row r="11">
          <cell r="A11">
            <v>44409</v>
          </cell>
          <cell r="C11">
            <v>0.13500000000000001</v>
          </cell>
          <cell r="D11">
            <v>0.86499999999999999</v>
          </cell>
          <cell r="E11">
            <v>0.83399999999999996</v>
          </cell>
          <cell r="F11">
            <v>0</v>
          </cell>
          <cell r="Q11">
            <v>44409</v>
          </cell>
          <cell r="R11">
            <v>0.16581632653061223</v>
          </cell>
          <cell r="S11">
            <v>0.16460176991150444</v>
          </cell>
          <cell r="T11">
            <v>0.83418367346938771</v>
          </cell>
          <cell r="U11">
            <v>0.83539823008849556</v>
          </cell>
          <cell r="V11">
            <v>0.74489795918367352</v>
          </cell>
          <cell r="W11">
            <v>0.74867256637168145</v>
          </cell>
          <cell r="X11">
            <v>0</v>
          </cell>
          <cell r="Y11">
            <v>1.7699115044247787E-3</v>
          </cell>
        </row>
        <row r="12">
          <cell r="A12">
            <v>44440</v>
          </cell>
          <cell r="C12">
            <v>0.13300000000000001</v>
          </cell>
          <cell r="D12">
            <v>0.86699999999999999</v>
          </cell>
          <cell r="E12">
            <v>0.84099999999999997</v>
          </cell>
          <cell r="F12">
            <v>8.0000000000000002E-3</v>
          </cell>
          <cell r="Q12">
            <v>44440</v>
          </cell>
          <cell r="R12">
            <v>0.14149999999999999</v>
          </cell>
          <cell r="S12">
            <v>0.15063829787234043</v>
          </cell>
          <cell r="T12">
            <v>0.85850000000000004</v>
          </cell>
          <cell r="U12">
            <v>0.8493617021276596</v>
          </cell>
          <cell r="V12">
            <v>0.79449999999999998</v>
          </cell>
          <cell r="W12">
            <v>0.78680851063829782</v>
          </cell>
          <cell r="X12">
            <v>5.0000000000000001E-4</v>
          </cell>
          <cell r="Y12">
            <v>1.7021276595744681E-3</v>
          </cell>
        </row>
        <row r="13">
          <cell r="A13">
            <v>44470</v>
          </cell>
          <cell r="C13">
            <v>0.13</v>
          </cell>
          <cell r="D13">
            <v>0.87</v>
          </cell>
          <cell r="E13">
            <v>0.84599999999999997</v>
          </cell>
          <cell r="F13">
            <v>9.4E-2</v>
          </cell>
          <cell r="Q13">
            <v>44470</v>
          </cell>
          <cell r="R13">
            <v>0.13407550822846079</v>
          </cell>
          <cell r="S13">
            <v>0.13443298969072165</v>
          </cell>
          <cell r="T13">
            <v>0.86592449177153918</v>
          </cell>
          <cell r="U13">
            <v>0.8655670103092783</v>
          </cell>
          <cell r="V13">
            <v>0.8059051306873185</v>
          </cell>
          <cell r="W13">
            <v>0.81195876288659796</v>
          </cell>
          <cell r="X13">
            <v>2.3717328170377541E-2</v>
          </cell>
          <cell r="Y13">
            <v>2.3917525773195877E-2</v>
          </cell>
        </row>
        <row r="14">
          <cell r="A14">
            <v>44501</v>
          </cell>
          <cell r="C14">
            <v>0.128</v>
          </cell>
          <cell r="D14">
            <v>0.872</v>
          </cell>
          <cell r="E14">
            <v>0.85</v>
          </cell>
          <cell r="F14">
            <v>0.29099999999999998</v>
          </cell>
          <cell r="Q14">
            <v>44501</v>
          </cell>
          <cell r="R14">
            <v>0.13623046875</v>
          </cell>
          <cell r="S14">
            <v>0.14560000000000001</v>
          </cell>
          <cell r="T14">
            <v>0.86376953125</v>
          </cell>
          <cell r="U14">
            <v>0.85440000000000005</v>
          </cell>
          <cell r="V14">
            <v>0.8125</v>
          </cell>
          <cell r="W14">
            <v>0.80879999999999996</v>
          </cell>
          <cell r="X14">
            <v>0.1435546875</v>
          </cell>
          <cell r="Y14">
            <v>0.14080000000000001</v>
          </cell>
        </row>
        <row r="15">
          <cell r="A15">
            <v>44531</v>
          </cell>
          <cell r="C15">
            <v>0.125</v>
          </cell>
          <cell r="D15">
            <v>0.875</v>
          </cell>
          <cell r="E15">
            <v>0.85599999999999998</v>
          </cell>
          <cell r="F15">
            <v>0.67400000000000004</v>
          </cell>
          <cell r="Q15">
            <v>44531</v>
          </cell>
          <cell r="R15">
            <v>0.14133456904541242</v>
          </cell>
          <cell r="S15">
            <v>0.1357033639143731</v>
          </cell>
          <cell r="T15">
            <v>0.85866543095458758</v>
          </cell>
          <cell r="U15">
            <v>0.8642966360856269</v>
          </cell>
          <cell r="V15">
            <v>0.81371640407784984</v>
          </cell>
          <cell r="W15">
            <v>0.82339449541284404</v>
          </cell>
          <cell r="X15">
            <v>0.34012974976830401</v>
          </cell>
          <cell r="Y15">
            <v>0.34633027522935778</v>
          </cell>
        </row>
        <row r="16">
          <cell r="A16">
            <v>44562</v>
          </cell>
          <cell r="C16">
            <v>0.123</v>
          </cell>
          <cell r="D16">
            <v>0.877</v>
          </cell>
          <cell r="E16">
            <v>0.85899999999999999</v>
          </cell>
          <cell r="F16">
            <v>0.73699999999999999</v>
          </cell>
          <cell r="Q16">
            <v>44562</v>
          </cell>
          <cell r="R16">
            <v>0.11320754716981132</v>
          </cell>
          <cell r="S16">
            <v>0.11619283065512979</v>
          </cell>
          <cell r="T16">
            <v>0.8867924528301887</v>
          </cell>
          <cell r="U16">
            <v>0.88380716934487025</v>
          </cell>
          <cell r="V16">
            <v>0.84958071278825997</v>
          </cell>
          <cell r="W16">
            <v>0.84548825710754016</v>
          </cell>
          <cell r="X16">
            <v>0.55083857442348005</v>
          </cell>
          <cell r="Y16">
            <v>0.55047383601153688</v>
          </cell>
        </row>
        <row r="17">
          <cell r="A17">
            <v>44593</v>
          </cell>
          <cell r="C17">
            <v>0.122</v>
          </cell>
          <cell r="D17">
            <v>0.878</v>
          </cell>
          <cell r="E17">
            <v>0.86</v>
          </cell>
          <cell r="F17">
            <v>0.745</v>
          </cell>
          <cell r="Q17">
            <v>44593</v>
          </cell>
          <cell r="R17">
            <v>0.10912453760789149</v>
          </cell>
          <cell r="S17">
            <v>0.10571840461316674</v>
          </cell>
          <cell r="T17">
            <v>0.89087546239210846</v>
          </cell>
          <cell r="U17">
            <v>0.89428159538683327</v>
          </cell>
          <cell r="V17">
            <v>0.85881627620221945</v>
          </cell>
          <cell r="W17">
            <v>0.85776069197501204</v>
          </cell>
          <cell r="X17">
            <v>0.64858199753390877</v>
          </cell>
          <cell r="Y17">
            <v>0.64584334454589143</v>
          </cell>
        </row>
        <row r="18">
          <cell r="A18">
            <v>44621</v>
          </cell>
          <cell r="C18">
            <v>0.122</v>
          </cell>
          <cell r="D18">
            <v>0.878</v>
          </cell>
          <cell r="E18">
            <v>0.86199999999999999</v>
          </cell>
          <cell r="F18">
            <v>0.749</v>
          </cell>
          <cell r="Q18">
            <v>44621</v>
          </cell>
          <cell r="R18">
            <v>8.3282302510716472E-2</v>
          </cell>
          <cell r="S18">
            <v>9.6672661870503593E-2</v>
          </cell>
          <cell r="T18">
            <v>0.91671769748928356</v>
          </cell>
          <cell r="U18">
            <v>0.90332733812949639</v>
          </cell>
          <cell r="V18">
            <v>0.88548683404776485</v>
          </cell>
          <cell r="W18">
            <v>0.86465827338129497</v>
          </cell>
          <cell r="X18">
            <v>0.69871402327005516</v>
          </cell>
          <cell r="Y18">
            <v>0.68165467625899279</v>
          </cell>
        </row>
        <row r="19">
          <cell r="A19">
            <v>44652</v>
          </cell>
          <cell r="C19">
            <v>0.121</v>
          </cell>
          <cell r="D19">
            <v>0.879</v>
          </cell>
          <cell r="E19">
            <v>0.86199999999999999</v>
          </cell>
          <cell r="F19">
            <v>0.753</v>
          </cell>
          <cell r="Q19">
            <v>44652</v>
          </cell>
          <cell r="R19">
            <v>8.7038196618659983E-2</v>
          </cell>
          <cell r="S19">
            <v>9.0090090090090086E-2</v>
          </cell>
          <cell r="T19">
            <v>0.91296180338134003</v>
          </cell>
          <cell r="U19">
            <v>0.90990990990990994</v>
          </cell>
          <cell r="V19">
            <v>0.88854101440200373</v>
          </cell>
          <cell r="W19">
            <v>0.87956377430061639</v>
          </cell>
          <cell r="X19">
            <v>0.71822166562304324</v>
          </cell>
          <cell r="Y19">
            <v>0.70791844476054999</v>
          </cell>
        </row>
        <row r="20">
          <cell r="A20">
            <v>44682</v>
          </cell>
          <cell r="C20">
            <v>0.121</v>
          </cell>
          <cell r="D20">
            <v>0.879</v>
          </cell>
          <cell r="E20">
            <v>0.86299999999999999</v>
          </cell>
          <cell r="F20">
            <v>0.75600000000000001</v>
          </cell>
          <cell r="Q20">
            <v>44682</v>
          </cell>
          <cell r="R20">
            <v>7.5418994413407825E-2</v>
          </cell>
          <cell r="S20">
            <v>8.5517241379310341E-2</v>
          </cell>
          <cell r="T20">
            <v>0.92458100558659218</v>
          </cell>
          <cell r="U20">
            <v>0.91448275862068962</v>
          </cell>
          <cell r="V20">
            <v>0.89455307262569828</v>
          </cell>
          <cell r="W20">
            <v>0.88505747126436785</v>
          </cell>
          <cell r="X20">
            <v>0.75768156424581001</v>
          </cell>
          <cell r="Y20">
            <v>0.7351724137931035</v>
          </cell>
        </row>
        <row r="21">
          <cell r="A21">
            <v>44713</v>
          </cell>
          <cell r="C21">
            <v>0.121</v>
          </cell>
          <cell r="D21">
            <v>0.879</v>
          </cell>
          <cell r="E21">
            <v>0.86299999999999999</v>
          </cell>
          <cell r="F21">
            <v>0.75700000000000001</v>
          </cell>
          <cell r="Q21">
            <v>44713</v>
          </cell>
          <cell r="S21">
            <v>7.990314769975787E-2</v>
          </cell>
          <cell r="U21">
            <v>0.92009685230024219</v>
          </cell>
          <cell r="W21">
            <v>0.89200968523002422</v>
          </cell>
          <cell r="Y21">
            <v>0.74043583535108959</v>
          </cell>
        </row>
        <row r="22">
          <cell r="A22">
            <v>44743</v>
          </cell>
          <cell r="C22">
            <v>0.121</v>
          </cell>
          <cell r="D22">
            <v>0.879</v>
          </cell>
          <cell r="E22">
            <v>0.86299999999999999</v>
          </cell>
          <cell r="F22">
            <v>0.75900000000000001</v>
          </cell>
          <cell r="Q22">
            <v>44743</v>
          </cell>
          <cell r="S22">
            <v>8.5662759242560865E-2</v>
          </cell>
          <cell r="U22">
            <v>0.91433724075743916</v>
          </cell>
          <cell r="W22">
            <v>0.88728584310189362</v>
          </cell>
          <cell r="Y22">
            <v>0.7443642921550947</v>
          </cell>
        </row>
        <row r="23">
          <cell r="A23">
            <v>44774</v>
          </cell>
          <cell r="C23">
            <v>0.121</v>
          </cell>
          <cell r="D23">
            <v>0.879</v>
          </cell>
          <cell r="E23">
            <v>0.86299999999999999</v>
          </cell>
          <cell r="F23">
            <v>0.76</v>
          </cell>
          <cell r="Q23">
            <v>44774</v>
          </cell>
          <cell r="S23">
            <v>8.6501901140684415E-2</v>
          </cell>
          <cell r="U23">
            <v>0.91349809885931554</v>
          </cell>
          <cell r="W23">
            <v>0.88593155893536124</v>
          </cell>
          <cell r="Y23">
            <v>0.75427756653992395</v>
          </cell>
        </row>
        <row r="24">
          <cell r="A24">
            <v>44805</v>
          </cell>
          <cell r="C24">
            <v>0.121</v>
          </cell>
          <cell r="D24">
            <v>0.879</v>
          </cell>
          <cell r="E24">
            <v>0.86399999999999999</v>
          </cell>
          <cell r="F24">
            <v>0.76100000000000001</v>
          </cell>
          <cell r="Q24">
            <v>44805</v>
          </cell>
          <cell r="S24">
            <v>9.4883258817685043E-2</v>
          </cell>
          <cell r="U24">
            <v>0.905116741182315</v>
          </cell>
          <cell r="W24">
            <v>0.87431693989071035</v>
          </cell>
          <cell r="Y24">
            <v>0.73422752111276701</v>
          </cell>
        </row>
        <row r="25">
          <cell r="A25">
            <v>44835</v>
          </cell>
          <cell r="C25">
            <v>0.12</v>
          </cell>
          <cell r="D25">
            <v>0.88</v>
          </cell>
          <cell r="E25">
            <v>0.86399999999999999</v>
          </cell>
          <cell r="F25">
            <v>0.76400000000000001</v>
          </cell>
          <cell r="Q25">
            <v>44835</v>
          </cell>
          <cell r="S25">
            <v>9.6908167974157827E-2</v>
          </cell>
          <cell r="U25">
            <v>0.9030918320258422</v>
          </cell>
          <cell r="W25">
            <v>0.8767881864328565</v>
          </cell>
          <cell r="Y25">
            <v>0.75542224273188741</v>
          </cell>
        </row>
        <row r="26">
          <cell r="A26">
            <v>44866</v>
          </cell>
          <cell r="C26">
            <v>0.12</v>
          </cell>
          <cell r="D26">
            <v>0.88</v>
          </cell>
          <cell r="E26">
            <v>0.86399999999999999</v>
          </cell>
          <cell r="F26">
            <v>0.76700000000000002</v>
          </cell>
          <cell r="Q26">
            <v>44866</v>
          </cell>
          <cell r="S26">
            <v>8.6289549376797697E-2</v>
          </cell>
          <cell r="U26">
            <v>0.91371045062320233</v>
          </cell>
          <cell r="W26">
            <v>0.88446788111217645</v>
          </cell>
          <cell r="Y26">
            <v>0.74736337488015336</v>
          </cell>
        </row>
        <row r="27">
          <cell r="A27">
            <v>44896</v>
          </cell>
          <cell r="C27">
            <v>0.12</v>
          </cell>
          <cell r="D27">
            <v>0.88</v>
          </cell>
          <cell r="E27">
            <v>0.86399999999999999</v>
          </cell>
          <cell r="F27">
            <v>0.76700000000000002</v>
          </cell>
          <cell r="Q27">
            <v>44896</v>
          </cell>
          <cell r="S27">
            <v>0.10485133020344288</v>
          </cell>
          <cell r="U27">
            <v>0.89514866979655716</v>
          </cell>
          <cell r="W27">
            <v>0.87284820031298904</v>
          </cell>
          <cell r="Y27">
            <v>0.73669796557120504</v>
          </cell>
        </row>
        <row r="28">
          <cell r="A28">
            <v>44927</v>
          </cell>
          <cell r="C28">
            <v>0.12</v>
          </cell>
          <cell r="D28">
            <v>0.88</v>
          </cell>
          <cell r="E28">
            <v>0.86499999999999999</v>
          </cell>
          <cell r="F28">
            <v>0.76800000000000002</v>
          </cell>
          <cell r="Q28">
            <v>44927</v>
          </cell>
          <cell r="S28">
            <v>0.10108459869848156</v>
          </cell>
          <cell r="U28">
            <v>0.89891540130151848</v>
          </cell>
          <cell r="W28">
            <v>0.87158351409978307</v>
          </cell>
          <cell r="Y28">
            <v>0.73709327548806947</v>
          </cell>
        </row>
        <row r="29">
          <cell r="A29">
            <v>44958</v>
          </cell>
          <cell r="C29">
            <v>0.12</v>
          </cell>
          <cell r="D29">
            <v>0.88</v>
          </cell>
          <cell r="E29">
            <v>0.86499999999999999</v>
          </cell>
          <cell r="F29">
            <v>0.76800000000000002</v>
          </cell>
          <cell r="Q29">
            <v>44958</v>
          </cell>
          <cell r="S29">
            <v>8.1920903954802254E-2</v>
          </cell>
          <cell r="U29">
            <v>0.91807909604519777</v>
          </cell>
          <cell r="W29">
            <v>0.89887005649717511</v>
          </cell>
          <cell r="Y29">
            <v>0.78757062146892653</v>
          </cell>
        </row>
        <row r="30">
          <cell r="A30">
            <v>44986</v>
          </cell>
          <cell r="C30">
            <v>0.12</v>
          </cell>
          <cell r="D30">
            <v>0.88</v>
          </cell>
          <cell r="E30">
            <v>0.86499999999999999</v>
          </cell>
          <cell r="F30">
            <v>0.76800000000000002</v>
          </cell>
          <cell r="Q30">
            <v>44986</v>
          </cell>
          <cell r="S30">
            <v>8.5972850678733032E-2</v>
          </cell>
          <cell r="U30">
            <v>0.91402714932126694</v>
          </cell>
          <cell r="W30">
            <v>0.89291101055806943</v>
          </cell>
          <cell r="Y30">
            <v>0.75967823026646553</v>
          </cell>
        </row>
        <row r="31">
          <cell r="A31">
            <v>45017</v>
          </cell>
          <cell r="C31">
            <v>0.12</v>
          </cell>
          <cell r="D31">
            <v>0.88</v>
          </cell>
          <cell r="E31">
            <v>0.86499999999999999</v>
          </cell>
          <cell r="F31">
            <v>0.76800000000000002</v>
          </cell>
          <cell r="Q31">
            <v>45017</v>
          </cell>
          <cell r="S31">
            <v>8.2766439909297052E-2</v>
          </cell>
          <cell r="U31">
            <v>0.91723356009070289</v>
          </cell>
          <cell r="W31">
            <v>0.88718820861678005</v>
          </cell>
          <cell r="Y31">
            <v>0.7726757369614512</v>
          </cell>
        </row>
        <row r="32">
          <cell r="A32">
            <v>45047</v>
          </cell>
          <cell r="C32">
            <v>0.12</v>
          </cell>
          <cell r="D32">
            <v>0.88</v>
          </cell>
          <cell r="E32">
            <v>0.86499999999999999</v>
          </cell>
          <cell r="F32">
            <v>0.76800000000000002</v>
          </cell>
          <cell r="Q32">
            <v>45047</v>
          </cell>
          <cell r="S32">
            <v>8.6352657004830913E-2</v>
          </cell>
          <cell r="U32">
            <v>0.91364734299516903</v>
          </cell>
          <cell r="W32">
            <v>0.89915458937198067</v>
          </cell>
          <cell r="Y32">
            <v>0.77173913043478259</v>
          </cell>
        </row>
      </sheetData>
      <sheetData sheetId="7">
        <row r="3">
          <cell r="C3" t="str">
            <v>60-69 
Unvaccinated Rate
Week 27 Report</v>
          </cell>
          <cell r="D3" t="str">
            <v>60-69  
ONE or More Doses Rate
Week 27 Report</v>
          </cell>
          <cell r="E3" t="str">
            <v>60-69  
TWO or More Doses Rate
Week 27 Report</v>
          </cell>
          <cell r="F3" t="str">
            <v>60-69  
THREE or More Doses Rate
Week 27 Report</v>
          </cell>
          <cell r="R3" t="str">
            <v>60-69  
Unvaccinated Status Deaths
6 July 2022 ONS DATA</v>
          </cell>
          <cell r="S3" t="str">
            <v>60-69 
Unvaccinated Status Deaths 
25 August 2023 ONS Data</v>
          </cell>
          <cell r="T3" t="str">
            <v>60-69  
ONE or More Doses Status Deaths
6 July 2022 ONS Data</v>
          </cell>
          <cell r="U3" t="str">
            <v>60-69  
ONE or More Doses Status Deaths
25 August 2023 ONS Data</v>
          </cell>
          <cell r="V3" t="str">
            <v>60-69  
TWO or More Doses Status Deaths
6 July 2022 ONS Data</v>
          </cell>
          <cell r="W3" t="str">
            <v>60-69  
TWO or More Doses Status Deaths
25 August 2023 ONS Data</v>
          </cell>
          <cell r="X3" t="str">
            <v>60-69  
THREE or More Doses Status Deaths
6 July 2022 ONS Data</v>
          </cell>
          <cell r="Y3" t="str">
            <v>60-69  
THREE or More Doses Status Deaths
25 August 2023 ONS Data</v>
          </cell>
        </row>
        <row r="4">
          <cell r="A4">
            <v>44197</v>
          </cell>
          <cell r="C4">
            <v>0.9</v>
          </cell>
          <cell r="D4">
            <v>9.9999999999999978E-2</v>
          </cell>
          <cell r="E4">
            <v>4.0000000000000001E-3</v>
          </cell>
          <cell r="F4">
            <v>0</v>
          </cell>
          <cell r="Q4">
            <v>44197</v>
          </cell>
          <cell r="R4">
            <v>0.96812808618883739</v>
          </cell>
          <cell r="S4"/>
          <cell r="T4">
            <v>3.1871913811162653E-2</v>
          </cell>
          <cell r="V4">
            <v>5.9853359269789017E-4</v>
          </cell>
          <cell r="X4">
            <v>0</v>
          </cell>
        </row>
        <row r="5">
          <cell r="A5">
            <v>44228</v>
          </cell>
          <cell r="C5">
            <v>0.49</v>
          </cell>
          <cell r="D5">
            <v>0.51</v>
          </cell>
          <cell r="E5">
            <v>8.0000000000000002E-3</v>
          </cell>
          <cell r="F5">
            <v>0</v>
          </cell>
          <cell r="Q5">
            <v>44228</v>
          </cell>
          <cell r="R5">
            <v>0.76274713839750263</v>
          </cell>
          <cell r="S5"/>
          <cell r="T5">
            <v>0.23725286160249739</v>
          </cell>
          <cell r="V5">
            <v>1.2486992715920915E-3</v>
          </cell>
          <cell r="X5">
            <v>0</v>
          </cell>
        </row>
        <row r="6">
          <cell r="A6">
            <v>44256</v>
          </cell>
          <cell r="C6">
            <v>0.13100000000000001</v>
          </cell>
          <cell r="D6">
            <v>0.86899999999999999</v>
          </cell>
          <cell r="E6">
            <v>4.2999999999999997E-2</v>
          </cell>
          <cell r="F6">
            <v>0</v>
          </cell>
          <cell r="Q6">
            <v>44256</v>
          </cell>
          <cell r="R6">
            <v>0.3904833836858006</v>
          </cell>
          <cell r="S6"/>
          <cell r="T6">
            <v>0.6095166163141994</v>
          </cell>
          <cell r="V6">
            <v>9.31520644511581E-3</v>
          </cell>
          <cell r="X6">
            <v>0</v>
          </cell>
        </row>
        <row r="7">
          <cell r="A7">
            <v>44287</v>
          </cell>
          <cell r="C7">
            <v>0.112</v>
          </cell>
          <cell r="D7">
            <v>0.88800000000000001</v>
          </cell>
          <cell r="E7">
            <v>0.193</v>
          </cell>
          <cell r="F7">
            <v>0</v>
          </cell>
          <cell r="Q7">
            <v>44287</v>
          </cell>
          <cell r="R7">
            <v>0.20366768546818562</v>
          </cell>
          <cell r="S7">
            <v>0.18157033805888767</v>
          </cell>
          <cell r="T7">
            <v>0.79633231453181441</v>
          </cell>
          <cell r="U7">
            <v>0.81842966194111233</v>
          </cell>
          <cell r="V7">
            <v>0.10530702973048069</v>
          </cell>
          <cell r="W7">
            <v>0.11095965103598691</v>
          </cell>
          <cell r="X7">
            <v>0</v>
          </cell>
          <cell r="Y7">
            <v>1.0905125408942203E-3</v>
          </cell>
        </row>
        <row r="8">
          <cell r="A8">
            <v>44317</v>
          </cell>
          <cell r="C8">
            <v>0.1</v>
          </cell>
          <cell r="D8">
            <v>0.9</v>
          </cell>
          <cell r="E8">
            <v>0.73899999999999999</v>
          </cell>
          <cell r="F8">
            <v>0</v>
          </cell>
          <cell r="Q8">
            <v>44317</v>
          </cell>
          <cell r="R8">
            <v>0.13769315673289184</v>
          </cell>
          <cell r="S8">
            <v>0.13399440630561912</v>
          </cell>
          <cell r="T8">
            <v>0.86230684326710816</v>
          </cell>
          <cell r="U8">
            <v>0.8660055936943809</v>
          </cell>
          <cell r="V8">
            <v>0.44701986754966888</v>
          </cell>
          <cell r="W8">
            <v>0.44800406814136789</v>
          </cell>
          <cell r="X8">
            <v>0</v>
          </cell>
          <cell r="Y8">
            <v>1.0170353419781336E-3</v>
          </cell>
        </row>
        <row r="9">
          <cell r="A9">
            <v>44348</v>
          </cell>
          <cell r="C9">
            <v>9.4E-2</v>
          </cell>
          <cell r="D9">
            <v>0.90600000000000003</v>
          </cell>
          <cell r="E9">
            <v>0.874</v>
          </cell>
          <cell r="F9">
            <v>0</v>
          </cell>
          <cell r="Q9">
            <v>44348</v>
          </cell>
          <cell r="R9">
            <v>0.10609480812641084</v>
          </cell>
          <cell r="S9">
            <v>9.5890410958904104E-2</v>
          </cell>
          <cell r="T9">
            <v>0.89390519187358919</v>
          </cell>
          <cell r="U9">
            <v>0.90410958904109584</v>
          </cell>
          <cell r="V9">
            <v>0.70372460496613998</v>
          </cell>
          <cell r="W9">
            <v>0.70974411992762987</v>
          </cell>
          <cell r="X9">
            <v>0</v>
          </cell>
          <cell r="Y9">
            <v>1.0338588782631171E-3</v>
          </cell>
        </row>
        <row r="10">
          <cell r="A10">
            <v>44378</v>
          </cell>
          <cell r="C10">
            <v>9.0999999999999998E-2</v>
          </cell>
          <cell r="D10">
            <v>0.90900000000000003</v>
          </cell>
          <cell r="E10">
            <v>0.88400000000000001</v>
          </cell>
          <cell r="F10">
            <v>0</v>
          </cell>
          <cell r="Q10">
            <v>44378</v>
          </cell>
          <cell r="R10">
            <v>0.10408266129032258</v>
          </cell>
          <cell r="S10">
            <v>0.1012396694214876</v>
          </cell>
          <cell r="T10">
            <v>0.89591733870967738</v>
          </cell>
          <cell r="U10">
            <v>0.89876033057851235</v>
          </cell>
          <cell r="V10">
            <v>0.79460685483870963</v>
          </cell>
          <cell r="W10">
            <v>0.79775022956841135</v>
          </cell>
          <cell r="X10">
            <v>0</v>
          </cell>
          <cell r="Y10">
            <v>9.1827364554637281E-4</v>
          </cell>
        </row>
        <row r="11">
          <cell r="A11">
            <v>44409</v>
          </cell>
          <cell r="C11">
            <v>8.8999999999999996E-2</v>
          </cell>
          <cell r="D11">
            <v>0.91100000000000003</v>
          </cell>
          <cell r="E11">
            <v>0.89</v>
          </cell>
          <cell r="F11">
            <v>0</v>
          </cell>
          <cell r="Q11">
            <v>44409</v>
          </cell>
          <cell r="R11">
            <v>9.8862199747155502E-2</v>
          </cell>
          <cell r="S11">
            <v>9.6900114810562571E-2</v>
          </cell>
          <cell r="T11">
            <v>0.90113780025284451</v>
          </cell>
          <cell r="U11">
            <v>0.9030998851894374</v>
          </cell>
          <cell r="V11">
            <v>0.83362831858407083</v>
          </cell>
          <cell r="W11">
            <v>0.83995407577497128</v>
          </cell>
          <cell r="X11">
            <v>0</v>
          </cell>
          <cell r="Y11">
            <v>9.1848450057405281E-4</v>
          </cell>
        </row>
        <row r="12">
          <cell r="A12">
            <v>44440</v>
          </cell>
          <cell r="C12">
            <v>8.7999999999999995E-2</v>
          </cell>
          <cell r="D12">
            <v>0.91200000000000003</v>
          </cell>
          <cell r="E12">
            <v>0.89300000000000002</v>
          </cell>
          <cell r="F12">
            <v>8.9999999999999993E-3</v>
          </cell>
          <cell r="Q12">
            <v>44440</v>
          </cell>
          <cell r="R12">
            <v>0.10193106819848448</v>
          </cell>
          <cell r="S12">
            <v>9.5195729537366547E-2</v>
          </cell>
          <cell r="T12">
            <v>0.89806893180151548</v>
          </cell>
          <cell r="U12">
            <v>0.90480427046263345</v>
          </cell>
          <cell r="V12">
            <v>0.84771449523343922</v>
          </cell>
          <cell r="W12">
            <v>0.85720640569395012</v>
          </cell>
          <cell r="X12">
            <v>1.2221950623319481E-3</v>
          </cell>
          <cell r="Y12">
            <v>1.7793594306049821E-3</v>
          </cell>
        </row>
        <row r="13">
          <cell r="A13">
            <v>44470</v>
          </cell>
          <cell r="C13">
            <v>8.6999999999999994E-2</v>
          </cell>
          <cell r="D13">
            <v>0.91300000000000003</v>
          </cell>
          <cell r="E13">
            <v>0.89600000000000002</v>
          </cell>
          <cell r="F13">
            <v>0.13900000000000001</v>
          </cell>
          <cell r="Q13">
            <v>44470</v>
          </cell>
          <cell r="R13">
            <v>9.0108871901783641E-2</v>
          </cell>
          <cell r="S13">
            <v>8.8929965085233112E-2</v>
          </cell>
          <cell r="T13">
            <v>0.90989112809821637</v>
          </cell>
          <cell r="U13">
            <v>0.9110700349147669</v>
          </cell>
          <cell r="V13">
            <v>0.86958536020384525</v>
          </cell>
          <cell r="W13">
            <v>0.87533374409529674</v>
          </cell>
          <cell r="X13">
            <v>3.2429928190873293E-2</v>
          </cell>
          <cell r="Y13">
            <v>3.3477100020538095E-2</v>
          </cell>
        </row>
        <row r="14">
          <cell r="A14">
            <v>44501</v>
          </cell>
          <cell r="C14">
            <v>8.5000000000000006E-2</v>
          </cell>
          <cell r="D14">
            <v>0.91500000000000004</v>
          </cell>
          <cell r="E14">
            <v>0.89900000000000002</v>
          </cell>
          <cell r="F14">
            <v>0.51900000000000002</v>
          </cell>
          <cell r="Q14">
            <v>44501</v>
          </cell>
          <cell r="R14">
            <v>9.2142188961646401E-2</v>
          </cell>
          <cell r="S14">
            <v>9.1845140032948927E-2</v>
          </cell>
          <cell r="T14">
            <v>0.90785781103835361</v>
          </cell>
          <cell r="U14">
            <v>0.90815485996705103</v>
          </cell>
          <cell r="V14">
            <v>0.87137511693171188</v>
          </cell>
          <cell r="W14">
            <v>0.87314662273476107</v>
          </cell>
          <cell r="X14">
            <v>0.20743685687558466</v>
          </cell>
          <cell r="Y14">
            <v>0.20325370675453047</v>
          </cell>
        </row>
        <row r="15">
          <cell r="A15">
            <v>44531</v>
          </cell>
          <cell r="C15">
            <v>8.3000000000000004E-2</v>
          </cell>
          <cell r="D15">
            <v>0.91700000000000004</v>
          </cell>
          <cell r="E15">
            <v>0.90400000000000003</v>
          </cell>
          <cell r="F15">
            <v>0.80100000000000005</v>
          </cell>
          <cell r="Q15">
            <v>44531</v>
          </cell>
          <cell r="R15">
            <v>8.3534842822598376E-2</v>
          </cell>
          <cell r="S15">
            <v>9.4372461806227034E-2</v>
          </cell>
          <cell r="T15">
            <v>0.91646515717740162</v>
          </cell>
          <cell r="U15">
            <v>0.90562753819377295</v>
          </cell>
          <cell r="V15">
            <v>0.88612881952077382</v>
          </cell>
          <cell r="W15">
            <v>0.87507251982208467</v>
          </cell>
          <cell r="X15">
            <v>0.47241151901516815</v>
          </cell>
          <cell r="Y15">
            <v>0.46838135757106941</v>
          </cell>
        </row>
        <row r="16">
          <cell r="A16">
            <v>44562</v>
          </cell>
          <cell r="C16">
            <v>8.1000000000000003E-2</v>
          </cell>
          <cell r="D16">
            <v>0.91900000000000004</v>
          </cell>
          <cell r="E16">
            <v>0.90600000000000003</v>
          </cell>
          <cell r="F16">
            <v>0.83299999999999996</v>
          </cell>
          <cell r="Q16">
            <v>44562</v>
          </cell>
          <cell r="R16">
            <v>8.4190832553788592E-2</v>
          </cell>
          <cell r="S16">
            <v>8.7329116506835336E-2</v>
          </cell>
          <cell r="T16">
            <v>0.91580916744621144</v>
          </cell>
          <cell r="U16">
            <v>0.91267088349316461</v>
          </cell>
          <cell r="V16">
            <v>0.88914873713751175</v>
          </cell>
          <cell r="W16">
            <v>0.88818608447255665</v>
          </cell>
          <cell r="X16">
            <v>0.6543498596819457</v>
          </cell>
          <cell r="Y16">
            <v>0.65047949398082028</v>
          </cell>
        </row>
        <row r="17">
          <cell r="A17">
            <v>44593</v>
          </cell>
          <cell r="C17">
            <v>8.1000000000000003E-2</v>
          </cell>
          <cell r="D17">
            <v>0.91900000000000004</v>
          </cell>
          <cell r="E17">
            <v>0.90700000000000003</v>
          </cell>
          <cell r="F17">
            <v>0.83799999999999997</v>
          </cell>
          <cell r="Q17">
            <v>44593</v>
          </cell>
          <cell r="R17">
            <v>7.4179743223965769E-2</v>
          </cell>
          <cell r="S17">
            <v>7.1235568656349793E-2</v>
          </cell>
          <cell r="T17">
            <v>0.92582025677603419</v>
          </cell>
          <cell r="U17">
            <v>0.92876443134365017</v>
          </cell>
          <cell r="V17">
            <v>0.90699001426533521</v>
          </cell>
          <cell r="W17">
            <v>0.90911323999017446</v>
          </cell>
          <cell r="X17">
            <v>0.73609129814550645</v>
          </cell>
          <cell r="Y17">
            <v>0.73814787521493486</v>
          </cell>
        </row>
        <row r="18">
          <cell r="A18">
            <v>44621</v>
          </cell>
          <cell r="C18">
            <v>8.1000000000000003E-2</v>
          </cell>
          <cell r="D18">
            <v>0.91900000000000004</v>
          </cell>
          <cell r="E18">
            <v>0.90800000000000003</v>
          </cell>
          <cell r="F18">
            <v>0.84</v>
          </cell>
          <cell r="Q18">
            <v>44621</v>
          </cell>
          <cell r="R18">
            <v>6.0962566844919783E-2</v>
          </cell>
          <cell r="S18">
            <v>6.7005749668288372E-2</v>
          </cell>
          <cell r="T18">
            <v>0.93903743315508026</v>
          </cell>
          <cell r="U18">
            <v>0.93299425033171168</v>
          </cell>
          <cell r="V18">
            <v>0.92192513368983953</v>
          </cell>
          <cell r="W18">
            <v>0.91906236178681999</v>
          </cell>
          <cell r="X18">
            <v>0.78903743315508024</v>
          </cell>
          <cell r="Y18">
            <v>0.78151260504201681</v>
          </cell>
        </row>
        <row r="19">
          <cell r="A19">
            <v>44652</v>
          </cell>
          <cell r="C19">
            <v>8.1000000000000003E-2</v>
          </cell>
          <cell r="D19">
            <v>0.91900000000000004</v>
          </cell>
          <cell r="E19">
            <v>0.90800000000000003</v>
          </cell>
          <cell r="F19">
            <v>0.84199999999999997</v>
          </cell>
          <cell r="Q19">
            <v>44652</v>
          </cell>
          <cell r="R19">
            <v>5.9447390454926037E-2</v>
          </cell>
          <cell r="S19">
            <v>5.7745187901008251E-2</v>
          </cell>
          <cell r="T19">
            <v>0.94055260954507391</v>
          </cell>
          <cell r="U19">
            <v>0.94225481209899176</v>
          </cell>
          <cell r="V19">
            <v>0.92269048283561261</v>
          </cell>
          <cell r="W19">
            <v>0.92323556370302473</v>
          </cell>
          <cell r="X19">
            <v>0.80574937203460784</v>
          </cell>
          <cell r="Y19">
            <v>0.80109990834097156</v>
          </cell>
        </row>
        <row r="20">
          <cell r="A20">
            <v>44682</v>
          </cell>
          <cell r="C20">
            <v>0.08</v>
          </cell>
          <cell r="D20">
            <v>0.92</v>
          </cell>
          <cell r="E20">
            <v>0.90800000000000003</v>
          </cell>
          <cell r="F20">
            <v>0.84399999999999997</v>
          </cell>
          <cell r="Q20">
            <v>44682</v>
          </cell>
          <cell r="R20">
            <v>5.4893350062735255E-2</v>
          </cell>
          <cell r="S20">
            <v>5.6251423365975863E-2</v>
          </cell>
          <cell r="T20">
            <v>0.94510664993726479</v>
          </cell>
          <cell r="U20">
            <v>0.94374857663402412</v>
          </cell>
          <cell r="V20">
            <v>0.92848180677540781</v>
          </cell>
          <cell r="W20">
            <v>0.92575723069915739</v>
          </cell>
          <cell r="X20">
            <v>0.82559598494353825</v>
          </cell>
          <cell r="Y20">
            <v>0.81826463220223189</v>
          </cell>
        </row>
        <row r="21">
          <cell r="A21">
            <v>44713</v>
          </cell>
          <cell r="C21">
            <v>0.08</v>
          </cell>
          <cell r="D21">
            <v>0.92</v>
          </cell>
          <cell r="E21">
            <v>0.90900000000000003</v>
          </cell>
          <cell r="F21">
            <v>0.84499999999999997</v>
          </cell>
          <cell r="Q21">
            <v>44713</v>
          </cell>
          <cell r="S21">
            <v>5.6916426512968299E-2</v>
          </cell>
          <cell r="U21">
            <v>0.94308357348703165</v>
          </cell>
          <cell r="W21">
            <v>0.92771373679154656</v>
          </cell>
          <cell r="Y21">
            <v>0.8306916426512968</v>
          </cell>
        </row>
        <row r="22">
          <cell r="A22">
            <v>44743</v>
          </cell>
          <cell r="C22">
            <v>0.08</v>
          </cell>
          <cell r="D22">
            <v>0.92</v>
          </cell>
          <cell r="E22">
            <v>0.90900000000000003</v>
          </cell>
          <cell r="F22">
            <v>0.84499999999999997</v>
          </cell>
          <cell r="Q22">
            <v>44743</v>
          </cell>
          <cell r="S22">
            <v>6.5834279228149828E-2</v>
          </cell>
          <cell r="U22">
            <v>0.93416572077185012</v>
          </cell>
          <cell r="W22">
            <v>0.91804767309875146</v>
          </cell>
          <cell r="Y22">
            <v>0.82156640181611806</v>
          </cell>
        </row>
        <row r="23">
          <cell r="A23">
            <v>44774</v>
          </cell>
          <cell r="C23">
            <v>0.08</v>
          </cell>
          <cell r="D23">
            <v>0.92</v>
          </cell>
          <cell r="E23">
            <v>0.90900000000000003</v>
          </cell>
          <cell r="F23">
            <v>0.84599999999999997</v>
          </cell>
          <cell r="Q23">
            <v>44774</v>
          </cell>
          <cell r="S23">
            <v>5.7602611940298511E-2</v>
          </cell>
          <cell r="U23">
            <v>0.94239738805970152</v>
          </cell>
          <cell r="W23">
            <v>0.92747201492537312</v>
          </cell>
          <cell r="Y23">
            <v>0.8430503731343284</v>
          </cell>
        </row>
        <row r="24">
          <cell r="A24">
            <v>44805</v>
          </cell>
          <cell r="C24">
            <v>0.08</v>
          </cell>
          <cell r="D24">
            <v>0.92</v>
          </cell>
          <cell r="E24">
            <v>0.90900000000000003</v>
          </cell>
          <cell r="F24">
            <v>0.84699999999999998</v>
          </cell>
          <cell r="Q24">
            <v>44805</v>
          </cell>
          <cell r="S24">
            <v>5.207041904289611E-2</v>
          </cell>
          <cell r="U24">
            <v>0.94792958095710389</v>
          </cell>
          <cell r="W24">
            <v>0.93627572526655101</v>
          </cell>
          <cell r="Y24">
            <v>0.84849987602281185</v>
          </cell>
        </row>
        <row r="25">
          <cell r="A25">
            <v>44835</v>
          </cell>
          <cell r="C25">
            <v>7.9000000000000001E-2</v>
          </cell>
          <cell r="D25">
            <v>0.92100000000000004</v>
          </cell>
          <cell r="E25">
            <v>0.90900000000000003</v>
          </cell>
          <cell r="F25">
            <v>0.85199999999999998</v>
          </cell>
          <cell r="Q25">
            <v>44835</v>
          </cell>
          <cell r="S25">
            <v>5.4300608166811468E-2</v>
          </cell>
          <cell r="U25">
            <v>0.94569939183318852</v>
          </cell>
          <cell r="W25">
            <v>0.93071242397914855</v>
          </cell>
          <cell r="Y25">
            <v>0.84643788010425713</v>
          </cell>
        </row>
        <row r="26">
          <cell r="A26">
            <v>44866</v>
          </cell>
          <cell r="C26">
            <v>7.9000000000000001E-2</v>
          </cell>
          <cell r="D26">
            <v>0.92100000000000004</v>
          </cell>
          <cell r="E26">
            <v>0.91</v>
          </cell>
          <cell r="F26">
            <v>0.85399999999999998</v>
          </cell>
          <cell r="Q26">
            <v>44866</v>
          </cell>
          <cell r="S26">
            <v>5.7332115121059846E-2</v>
          </cell>
          <cell r="U26">
            <v>0.94266788487894015</v>
          </cell>
          <cell r="W26">
            <v>0.92690726359068065</v>
          </cell>
          <cell r="Y26">
            <v>0.84056646870717222</v>
          </cell>
        </row>
        <row r="27">
          <cell r="A27">
            <v>44896</v>
          </cell>
          <cell r="C27">
            <v>7.9000000000000001E-2</v>
          </cell>
          <cell r="D27">
            <v>0.92100000000000004</v>
          </cell>
          <cell r="E27">
            <v>0.91</v>
          </cell>
          <cell r="F27">
            <v>0.85499999999999998</v>
          </cell>
          <cell r="Q27">
            <v>44896</v>
          </cell>
          <cell r="S27">
            <v>5.8505064617534054E-2</v>
          </cell>
          <cell r="U27">
            <v>0.94149493538246598</v>
          </cell>
          <cell r="W27">
            <v>0.92560251484456868</v>
          </cell>
          <cell r="Y27">
            <v>0.83478868319944111</v>
          </cell>
        </row>
        <row r="28">
          <cell r="A28">
            <v>44927</v>
          </cell>
          <cell r="C28">
            <v>7.9000000000000001E-2</v>
          </cell>
          <cell r="D28">
            <v>0.92100000000000004</v>
          </cell>
          <cell r="E28">
            <v>0.91</v>
          </cell>
          <cell r="F28">
            <v>0.85499999999999998</v>
          </cell>
          <cell r="Q28">
            <v>44927</v>
          </cell>
          <cell r="S28">
            <v>5.7753796962430055E-2</v>
          </cell>
          <cell r="U28">
            <v>0.9422462030375699</v>
          </cell>
          <cell r="W28">
            <v>0.92725819344524385</v>
          </cell>
          <cell r="Y28">
            <v>0.85131894484412474</v>
          </cell>
        </row>
        <row r="29">
          <cell r="A29">
            <v>44958</v>
          </cell>
          <cell r="C29">
            <v>7.9000000000000001E-2</v>
          </cell>
          <cell r="D29">
            <v>0.92100000000000004</v>
          </cell>
          <cell r="E29">
            <v>0.91</v>
          </cell>
          <cell r="F29">
            <v>0.85499999999999998</v>
          </cell>
          <cell r="Q29">
            <v>44958</v>
          </cell>
          <cell r="S29">
            <v>5.9658407505412556E-2</v>
          </cell>
          <cell r="U29">
            <v>0.94034159249458749</v>
          </cell>
          <cell r="W29">
            <v>0.92735145537647345</v>
          </cell>
          <cell r="Y29">
            <v>0.84556170315131107</v>
          </cell>
        </row>
        <row r="30">
          <cell r="A30">
            <v>44986</v>
          </cell>
          <cell r="C30">
            <v>7.9000000000000001E-2</v>
          </cell>
          <cell r="D30">
            <v>0.92100000000000004</v>
          </cell>
          <cell r="E30">
            <v>0.91</v>
          </cell>
          <cell r="F30">
            <v>0.85499999999999998</v>
          </cell>
          <cell r="Q30">
            <v>44986</v>
          </cell>
          <cell r="S30">
            <v>5.522993688007214E-2</v>
          </cell>
          <cell r="U30">
            <v>0.94477006311992784</v>
          </cell>
          <cell r="W30">
            <v>0.92696122633002709</v>
          </cell>
          <cell r="Y30">
            <v>0.84174932371505862</v>
          </cell>
        </row>
        <row r="31">
          <cell r="A31">
            <v>45017</v>
          </cell>
          <cell r="C31">
            <v>7.9000000000000001E-2</v>
          </cell>
          <cell r="D31">
            <v>0.92100000000000004</v>
          </cell>
          <cell r="E31">
            <v>0.91</v>
          </cell>
          <cell r="F31">
            <v>0.85499999999999998</v>
          </cell>
          <cell r="Q31">
            <v>45017</v>
          </cell>
          <cell r="S31">
            <v>5.9499999999999997E-2</v>
          </cell>
          <cell r="U31">
            <v>0.9405</v>
          </cell>
          <cell r="W31">
            <v>0.92649999999999999</v>
          </cell>
          <cell r="Y31">
            <v>0.84299999999999997</v>
          </cell>
        </row>
        <row r="32">
          <cell r="A32">
            <v>45047</v>
          </cell>
          <cell r="C32">
            <v>7.9000000000000001E-2</v>
          </cell>
          <cell r="D32">
            <v>0.92100000000000004</v>
          </cell>
          <cell r="E32">
            <v>0.91</v>
          </cell>
          <cell r="F32">
            <v>0.85499999999999998</v>
          </cell>
          <cell r="Q32">
            <v>45047</v>
          </cell>
          <cell r="S32">
            <v>4.939884997386304E-2</v>
          </cell>
          <cell r="U32">
            <v>0.95060115002613699</v>
          </cell>
          <cell r="W32">
            <v>0.93805541035023521</v>
          </cell>
          <cell r="Y32">
            <v>0.85049660219550449</v>
          </cell>
        </row>
      </sheetData>
      <sheetData sheetId="8">
        <row r="3">
          <cell r="C3" t="str">
            <v>70-79 
Unvaccinated Rate
Week 27 Report</v>
          </cell>
          <cell r="D3" t="str">
            <v>70-79  
ONE or More Doses Rate
Week 27 Report</v>
          </cell>
          <cell r="E3" t="str">
            <v>70-79  
TWO or More Doses Rate
Week 27 Report</v>
          </cell>
          <cell r="F3" t="str">
            <v>70-79  
THREE or More Doses Rate
Week 27 Report</v>
          </cell>
          <cell r="R3" t="str">
            <v>70-79  
Unvaccinated Status Deaths
6 July 2022 ONS DATA</v>
          </cell>
          <cell r="S3" t="str">
            <v>70-79 
Unvaccinated Status Deaths 
25 August 2023 ONS Data</v>
          </cell>
          <cell r="T3" t="str">
            <v>70-79  
ONE or More Doses Status Deaths
6 July 2022 ONS Data</v>
          </cell>
          <cell r="U3" t="str">
            <v>70-79  
ONE or More Doses Status Deaths
25 August 2023 ONS Data</v>
          </cell>
          <cell r="V3" t="str">
            <v>70-79  
TWO or More Doses Status Deaths
6 July 2022 ONS Data</v>
          </cell>
          <cell r="W3" t="str">
            <v>70-79  
TWO or More Doses Status Deaths
25 August 2023 ONS Data</v>
          </cell>
          <cell r="X3" t="str">
            <v>70-79  
THREE or More Doses Status Deaths
6 July 2022 ONS Data</v>
          </cell>
          <cell r="Y3" t="str">
            <v>70-79  
THREE or More Doses Status Deaths
25 August 2023 ONS Data</v>
          </cell>
        </row>
        <row r="4">
          <cell r="A4">
            <v>44197</v>
          </cell>
          <cell r="C4">
            <v>0.623</v>
          </cell>
          <cell r="D4">
            <v>0.377</v>
          </cell>
          <cell r="E4">
            <v>2E-3</v>
          </cell>
          <cell r="F4">
            <v>0</v>
          </cell>
          <cell r="Q4">
            <v>44197</v>
          </cell>
          <cell r="R4">
            <v>0.91477312946839384</v>
          </cell>
          <cell r="S4"/>
          <cell r="T4">
            <v>8.5226870531606144E-2</v>
          </cell>
          <cell r="V4">
            <v>3.5393218659304879E-4</v>
          </cell>
          <cell r="X4">
            <v>0</v>
          </cell>
        </row>
        <row r="5">
          <cell r="A5">
            <v>44228</v>
          </cell>
          <cell r="C5">
            <v>8.6999999999999994E-2</v>
          </cell>
          <cell r="D5">
            <v>0.91300000000000003</v>
          </cell>
          <cell r="E5">
            <v>4.0000000000000001E-3</v>
          </cell>
          <cell r="F5">
            <v>0</v>
          </cell>
          <cell r="Q5">
            <v>44228</v>
          </cell>
          <cell r="R5">
            <v>0.52215482677084402</v>
          </cell>
          <cell r="S5"/>
          <cell r="T5">
            <v>0.47784517322915598</v>
          </cell>
          <cell r="V5">
            <v>1.542099311195641E-3</v>
          </cell>
          <cell r="X5">
            <v>0</v>
          </cell>
        </row>
        <row r="6">
          <cell r="A6">
            <v>44256</v>
          </cell>
          <cell r="C6">
            <v>6.4000000000000001E-2</v>
          </cell>
          <cell r="D6">
            <v>0.93599999999999994</v>
          </cell>
          <cell r="E6">
            <v>5.2999999999999999E-2</v>
          </cell>
          <cell r="F6">
            <v>0</v>
          </cell>
          <cell r="Q6">
            <v>44256</v>
          </cell>
          <cell r="R6">
            <v>0.19559428709755508</v>
          </cell>
          <cell r="S6"/>
          <cell r="T6">
            <v>0.80440571290244489</v>
          </cell>
          <cell r="V6">
            <v>2.6143790849673203E-2</v>
          </cell>
          <cell r="X6">
            <v>0</v>
          </cell>
        </row>
        <row r="7">
          <cell r="A7">
            <v>44287</v>
          </cell>
          <cell r="C7">
            <v>0.06</v>
          </cell>
          <cell r="D7">
            <v>0.94</v>
          </cell>
          <cell r="E7">
            <v>0.627</v>
          </cell>
          <cell r="F7">
            <v>0</v>
          </cell>
          <cell r="Q7">
            <v>44287</v>
          </cell>
          <cell r="R7">
            <v>0.1032695374800638</v>
          </cell>
          <cell r="S7">
            <v>9.3600637280934679E-2</v>
          </cell>
          <cell r="T7">
            <v>0.89673046251993616</v>
          </cell>
          <cell r="U7">
            <v>0.90639936271906529</v>
          </cell>
          <cell r="V7">
            <v>0.24840510366826157</v>
          </cell>
          <cell r="W7">
            <v>0.2584970791290494</v>
          </cell>
          <cell r="X7">
            <v>0</v>
          </cell>
          <cell r="Y7">
            <v>5.3106744556558679E-4</v>
          </cell>
        </row>
        <row r="8">
          <cell r="A8">
            <v>44317</v>
          </cell>
          <cell r="C8">
            <v>5.6000000000000001E-2</v>
          </cell>
          <cell r="D8">
            <v>0.94399999999999995</v>
          </cell>
          <cell r="E8">
            <v>0.92100000000000004</v>
          </cell>
          <cell r="F8">
            <v>0</v>
          </cell>
          <cell r="Q8">
            <v>44317</v>
          </cell>
          <cell r="R8">
            <v>7.6833073322932918E-2</v>
          </cell>
          <cell r="S8">
            <v>7.2205736894164194E-2</v>
          </cell>
          <cell r="T8">
            <v>0.92316692667706712</v>
          </cell>
          <cell r="U8">
            <v>0.92779426310583579</v>
          </cell>
          <cell r="V8">
            <v>0.65392615704628188</v>
          </cell>
          <cell r="W8">
            <v>0.66122650840751729</v>
          </cell>
          <cell r="X8">
            <v>0</v>
          </cell>
          <cell r="Y8">
            <v>4.9455984174085062E-4</v>
          </cell>
        </row>
        <row r="9">
          <cell r="A9">
            <v>44348</v>
          </cell>
          <cell r="C9">
            <v>5.5E-2</v>
          </cell>
          <cell r="D9">
            <v>0.94499999999999995</v>
          </cell>
          <cell r="E9">
            <v>0.93300000000000005</v>
          </cell>
          <cell r="F9">
            <v>0</v>
          </cell>
          <cell r="Q9">
            <v>44348</v>
          </cell>
          <cell r="R9">
            <v>6.1930542717549185E-2</v>
          </cell>
          <cell r="S9">
            <v>5.7561096638134225E-2</v>
          </cell>
          <cell r="T9">
            <v>0.93806945728245084</v>
          </cell>
          <cell r="U9">
            <v>0.94243890336186575</v>
          </cell>
          <cell r="V9">
            <v>0.81949029446718602</v>
          </cell>
          <cell r="W9">
            <v>0.82942562957449451</v>
          </cell>
          <cell r="X9">
            <v>0</v>
          </cell>
          <cell r="Y9">
            <v>4.9621635032874329E-4</v>
          </cell>
        </row>
        <row r="10">
          <cell r="A10">
            <v>44378</v>
          </cell>
          <cell r="C10">
            <v>5.2999999999999999E-2</v>
          </cell>
          <cell r="D10">
            <v>0.94699999999999995</v>
          </cell>
          <cell r="E10">
            <v>0.93600000000000005</v>
          </cell>
          <cell r="F10">
            <v>0</v>
          </cell>
          <cell r="Q10">
            <v>44378</v>
          </cell>
          <cell r="R10">
            <v>4.9082678103407197E-2</v>
          </cell>
          <cell r="S10">
            <v>5.1213538187486085E-2</v>
          </cell>
          <cell r="T10">
            <v>0.95091732189659284</v>
          </cell>
          <cell r="U10">
            <v>0.94878646181251391</v>
          </cell>
          <cell r="V10">
            <v>0.88777698355968548</v>
          </cell>
          <cell r="W10">
            <v>0.89011356045424184</v>
          </cell>
          <cell r="X10">
            <v>0</v>
          </cell>
          <cell r="Y10">
            <v>4.4533511467379205E-4</v>
          </cell>
        </row>
        <row r="11">
          <cell r="A11">
            <v>44409</v>
          </cell>
          <cell r="C11">
            <v>5.2999999999999999E-2</v>
          </cell>
          <cell r="D11">
            <v>0.94699999999999995</v>
          </cell>
          <cell r="E11">
            <v>0.93899999999999995</v>
          </cell>
          <cell r="F11">
            <v>0</v>
          </cell>
          <cell r="Q11">
            <v>44409</v>
          </cell>
          <cell r="R11">
            <v>5.6106780061422161E-2</v>
          </cell>
          <cell r="S11">
            <v>5.7800286249036659E-2</v>
          </cell>
          <cell r="T11">
            <v>0.94389321993857789</v>
          </cell>
          <cell r="U11">
            <v>0.94219971375096334</v>
          </cell>
          <cell r="V11">
            <v>0.90751240255138199</v>
          </cell>
          <cell r="W11">
            <v>0.90762963778487282</v>
          </cell>
          <cell r="X11">
            <v>0</v>
          </cell>
          <cell r="Y11">
            <v>4.4038313332599361E-4</v>
          </cell>
        </row>
        <row r="12">
          <cell r="A12">
            <v>44440</v>
          </cell>
          <cell r="C12">
            <v>5.1999999999999998E-2</v>
          </cell>
          <cell r="D12">
            <v>0.94799999999999995</v>
          </cell>
          <cell r="E12">
            <v>0.94</v>
          </cell>
          <cell r="F12">
            <v>0.01</v>
          </cell>
          <cell r="Q12">
            <v>44440</v>
          </cell>
          <cell r="R12">
            <v>5.4032070648384847E-2</v>
          </cell>
          <cell r="S12">
            <v>5.2586391929598623E-2</v>
          </cell>
          <cell r="T12">
            <v>0.94596792935161511</v>
          </cell>
          <cell r="U12">
            <v>0.94741360807040143</v>
          </cell>
          <cell r="V12">
            <v>0.91587264699047177</v>
          </cell>
          <cell r="W12">
            <v>0.91951062459755317</v>
          </cell>
          <cell r="X12">
            <v>1.1619800139437602E-3</v>
          </cell>
          <cell r="Y12">
            <v>1.6097875080489374E-3</v>
          </cell>
        </row>
        <row r="13">
          <cell r="A13">
            <v>44470</v>
          </cell>
          <cell r="C13">
            <v>5.0999999999999997E-2</v>
          </cell>
          <cell r="D13">
            <v>0.94899999999999995</v>
          </cell>
          <cell r="E13">
            <v>0.94199999999999995</v>
          </cell>
          <cell r="F13">
            <v>0.41899999999999998</v>
          </cell>
          <cell r="Q13">
            <v>44470</v>
          </cell>
          <cell r="R13">
            <v>4.9083699496302646E-2</v>
          </cell>
          <cell r="S13">
            <v>4.8294327647758824E-2</v>
          </cell>
          <cell r="T13">
            <v>0.95091630050369735</v>
          </cell>
          <cell r="U13">
            <v>0.95170567235224113</v>
          </cell>
          <cell r="V13">
            <v>0.92605294180688025</v>
          </cell>
          <cell r="W13">
            <v>0.92701309004363353</v>
          </cell>
          <cell r="X13">
            <v>7.9412710320437258E-2</v>
          </cell>
          <cell r="Y13">
            <v>7.9730265767552558E-2</v>
          </cell>
        </row>
        <row r="14">
          <cell r="A14">
            <v>44501</v>
          </cell>
          <cell r="C14">
            <v>0.05</v>
          </cell>
          <cell r="D14">
            <v>0.95</v>
          </cell>
          <cell r="E14">
            <v>0.94299999999999995</v>
          </cell>
          <cell r="F14">
            <v>0.81599999999999995</v>
          </cell>
          <cell r="Q14">
            <v>44501</v>
          </cell>
          <cell r="R14">
            <v>4.6428956156414951E-2</v>
          </cell>
          <cell r="S14">
            <v>4.6765084712176754E-2</v>
          </cell>
          <cell r="T14">
            <v>0.95357104384358504</v>
          </cell>
          <cell r="U14">
            <v>0.95323491528782323</v>
          </cell>
          <cell r="V14">
            <v>0.93482710330712049</v>
          </cell>
          <cell r="W14">
            <v>0.93639155850589517</v>
          </cell>
          <cell r="X14">
            <v>0.35085640417968328</v>
          </cell>
          <cell r="Y14">
            <v>0.35053997820271476</v>
          </cell>
        </row>
        <row r="15">
          <cell r="A15">
            <v>44531</v>
          </cell>
          <cell r="C15">
            <v>4.9000000000000002E-2</v>
          </cell>
          <cell r="D15">
            <v>0.95099999999999996</v>
          </cell>
          <cell r="E15">
            <v>0.94399999999999995</v>
          </cell>
          <cell r="F15">
            <v>0.9</v>
          </cell>
          <cell r="Q15">
            <v>44531</v>
          </cell>
          <cell r="R15">
            <v>4.9087221095334685E-2</v>
          </cell>
          <cell r="S15">
            <v>5.1539738152314218E-2</v>
          </cell>
          <cell r="T15">
            <v>0.9509127789046653</v>
          </cell>
          <cell r="U15">
            <v>0.94846026184768584</v>
          </cell>
          <cell r="V15">
            <v>0.93407707910750504</v>
          </cell>
          <cell r="W15">
            <v>0.93380047943942468</v>
          </cell>
          <cell r="X15">
            <v>0.60973630831643</v>
          </cell>
          <cell r="Y15">
            <v>0.61165406601512073</v>
          </cell>
        </row>
        <row r="16">
          <cell r="A16">
            <v>44562</v>
          </cell>
          <cell r="C16">
            <v>4.8000000000000001E-2</v>
          </cell>
          <cell r="D16">
            <v>0.95199999999999996</v>
          </cell>
          <cell r="E16">
            <v>0.94499999999999995</v>
          </cell>
          <cell r="F16">
            <v>0.91100000000000003</v>
          </cell>
          <cell r="Q16">
            <v>44562</v>
          </cell>
          <cell r="R16">
            <v>5.1535437254276908E-2</v>
          </cell>
          <cell r="S16">
            <v>5.403319181783095E-2</v>
          </cell>
          <cell r="T16">
            <v>0.94846456274572311</v>
          </cell>
          <cell r="U16">
            <v>0.94596680818216905</v>
          </cell>
          <cell r="V16">
            <v>0.93093188821591755</v>
          </cell>
          <cell r="W16">
            <v>0.9301428020069471</v>
          </cell>
          <cell r="X16">
            <v>0.75634895335245989</v>
          </cell>
          <cell r="Y16">
            <v>0.75656117329216521</v>
          </cell>
        </row>
        <row r="17">
          <cell r="A17">
            <v>44593</v>
          </cell>
          <cell r="C17">
            <v>4.8000000000000001E-2</v>
          </cell>
          <cell r="D17">
            <v>0.95199999999999996</v>
          </cell>
          <cell r="E17">
            <v>0.94499999999999995</v>
          </cell>
          <cell r="F17">
            <v>0.91300000000000003</v>
          </cell>
          <cell r="Q17">
            <v>44593</v>
          </cell>
          <cell r="R17">
            <v>4.1263372389200206E-2</v>
          </cell>
          <cell r="S17">
            <v>4.1273450824332009E-2</v>
          </cell>
          <cell r="T17">
            <v>0.95873662761079981</v>
          </cell>
          <cell r="U17">
            <v>0.95872654917566802</v>
          </cell>
          <cell r="V17">
            <v>0.94765664798777383</v>
          </cell>
          <cell r="W17">
            <v>0.94826606026151228</v>
          </cell>
          <cell r="X17">
            <v>0.83902190524707077</v>
          </cell>
          <cell r="Y17">
            <v>0.8370665150653781</v>
          </cell>
        </row>
        <row r="18">
          <cell r="A18">
            <v>44621</v>
          </cell>
          <cell r="C18">
            <v>4.8000000000000001E-2</v>
          </cell>
          <cell r="D18">
            <v>0.95199999999999996</v>
          </cell>
          <cell r="E18">
            <v>0.94499999999999995</v>
          </cell>
          <cell r="F18">
            <v>0.91500000000000004</v>
          </cell>
          <cell r="Q18">
            <v>44621</v>
          </cell>
          <cell r="R18">
            <v>3.8157442420075627E-2</v>
          </cell>
          <cell r="S18">
            <v>3.8709018486365029E-2</v>
          </cell>
          <cell r="T18">
            <v>0.96184255757992432</v>
          </cell>
          <cell r="U18">
            <v>0.96129098151363501</v>
          </cell>
          <cell r="V18">
            <v>0.95336312593101868</v>
          </cell>
          <cell r="W18">
            <v>0.9536308855070984</v>
          </cell>
          <cell r="X18">
            <v>0.86421450670333444</v>
          </cell>
          <cell r="Y18">
            <v>0.86313961801654582</v>
          </cell>
        </row>
        <row r="19">
          <cell r="A19">
            <v>44652</v>
          </cell>
          <cell r="C19">
            <v>4.7E-2</v>
          </cell>
          <cell r="D19">
            <v>0.95299999999999996</v>
          </cell>
          <cell r="E19">
            <v>0.94599999999999995</v>
          </cell>
          <cell r="F19">
            <v>0.91600000000000004</v>
          </cell>
          <cell r="Q19">
            <v>44652</v>
          </cell>
          <cell r="R19">
            <v>3.3403656821378337E-2</v>
          </cell>
          <cell r="S19">
            <v>3.4913748579692178E-2</v>
          </cell>
          <cell r="T19">
            <v>0.96659634317862164</v>
          </cell>
          <cell r="U19">
            <v>0.96508625142030779</v>
          </cell>
          <cell r="V19">
            <v>0.95569620253164556</v>
          </cell>
          <cell r="W19">
            <v>0.95558310091932652</v>
          </cell>
          <cell r="X19">
            <v>0.879746835443038</v>
          </cell>
          <cell r="Y19">
            <v>0.88162379919429812</v>
          </cell>
        </row>
        <row r="20">
          <cell r="A20">
            <v>44682</v>
          </cell>
          <cell r="C20">
            <v>4.7E-2</v>
          </cell>
          <cell r="D20">
            <v>0.95299999999999996</v>
          </cell>
          <cell r="E20">
            <v>0.94599999999999995</v>
          </cell>
          <cell r="F20">
            <v>0.91800000000000004</v>
          </cell>
          <cell r="Q20">
            <v>44682</v>
          </cell>
          <cell r="R20">
            <v>3.3067115034328153E-2</v>
          </cell>
          <cell r="S20">
            <v>3.698356286095069E-2</v>
          </cell>
          <cell r="T20">
            <v>0.96693288496567187</v>
          </cell>
          <cell r="U20">
            <v>0.96301643713904928</v>
          </cell>
          <cell r="V20">
            <v>0.95992714025500914</v>
          </cell>
          <cell r="W20">
            <v>0.95590848511772541</v>
          </cell>
          <cell r="X20">
            <v>0.89743589743589747</v>
          </cell>
          <cell r="Y20">
            <v>0.89271434917814307</v>
          </cell>
        </row>
        <row r="21">
          <cell r="A21">
            <v>44713</v>
          </cell>
          <cell r="C21">
            <v>4.7E-2</v>
          </cell>
          <cell r="D21">
            <v>0.95299999999999996</v>
          </cell>
          <cell r="E21">
            <v>0.94599999999999995</v>
          </cell>
          <cell r="F21">
            <v>0.91800000000000004</v>
          </cell>
          <cell r="Q21">
            <v>44713</v>
          </cell>
          <cell r="S21">
            <v>3.4440344403444033E-2</v>
          </cell>
          <cell r="U21">
            <v>0.96555965559655599</v>
          </cell>
          <cell r="W21">
            <v>0.95784412389578444</v>
          </cell>
          <cell r="Y21">
            <v>0.90126355809012637</v>
          </cell>
        </row>
        <row r="22">
          <cell r="A22">
            <v>44743</v>
          </cell>
          <cell r="C22">
            <v>4.7E-2</v>
          </cell>
          <cell r="D22">
            <v>0.95299999999999996</v>
          </cell>
          <cell r="E22">
            <v>0.94599999999999995</v>
          </cell>
          <cell r="F22">
            <v>0.91900000000000004</v>
          </cell>
          <cell r="Q22">
            <v>44743</v>
          </cell>
          <cell r="S22">
            <v>3.528552040922852E-2</v>
          </cell>
          <cell r="U22">
            <v>0.9647144795907715</v>
          </cell>
          <cell r="W22">
            <v>0.95625848209625219</v>
          </cell>
          <cell r="Y22">
            <v>0.90406096669798519</v>
          </cell>
        </row>
        <row r="23">
          <cell r="A23">
            <v>44774</v>
          </cell>
          <cell r="C23">
            <v>4.7E-2</v>
          </cell>
          <cell r="D23">
            <v>0.95299999999999996</v>
          </cell>
          <cell r="E23">
            <v>0.94599999999999995</v>
          </cell>
          <cell r="F23">
            <v>0.91900000000000004</v>
          </cell>
          <cell r="Q23">
            <v>44774</v>
          </cell>
          <cell r="S23">
            <v>3.3097188399380119E-2</v>
          </cell>
          <cell r="U23">
            <v>0.96690281160061986</v>
          </cell>
          <cell r="W23">
            <v>0.9612574717733009</v>
          </cell>
          <cell r="Y23">
            <v>0.9127739650210317</v>
          </cell>
        </row>
        <row r="24">
          <cell r="A24">
            <v>44805</v>
          </cell>
          <cell r="C24">
            <v>4.7E-2</v>
          </cell>
          <cell r="D24">
            <v>0.95299999999999996</v>
          </cell>
          <cell r="E24">
            <v>0.94599999999999995</v>
          </cell>
          <cell r="F24">
            <v>0.92</v>
          </cell>
          <cell r="Q24">
            <v>44805</v>
          </cell>
          <cell r="S24">
            <v>3.5030777839955229E-2</v>
          </cell>
          <cell r="U24">
            <v>0.96496922216004477</v>
          </cell>
          <cell r="W24">
            <v>0.95702294348069394</v>
          </cell>
          <cell r="Y24">
            <v>0.91270285394515949</v>
          </cell>
        </row>
        <row r="25">
          <cell r="A25">
            <v>44835</v>
          </cell>
          <cell r="C25">
            <v>4.5999999999999999E-2</v>
          </cell>
          <cell r="D25">
            <v>0.95399999999999996</v>
          </cell>
          <cell r="E25">
            <v>0.94699999999999995</v>
          </cell>
          <cell r="F25">
            <v>0.92200000000000004</v>
          </cell>
          <cell r="Q25">
            <v>44835</v>
          </cell>
          <cell r="S25">
            <v>3.1025770591207681E-2</v>
          </cell>
          <cell r="U25">
            <v>0.9689742294087923</v>
          </cell>
          <cell r="W25">
            <v>0.96159676604345634</v>
          </cell>
          <cell r="Y25">
            <v>0.91622031328954012</v>
          </cell>
        </row>
        <row r="26">
          <cell r="A26">
            <v>44866</v>
          </cell>
          <cell r="C26">
            <v>4.5999999999999999E-2</v>
          </cell>
          <cell r="D26">
            <v>0.95399999999999996</v>
          </cell>
          <cell r="E26">
            <v>0.94699999999999995</v>
          </cell>
          <cell r="F26">
            <v>0.92300000000000004</v>
          </cell>
          <cell r="Q26">
            <v>44866</v>
          </cell>
          <cell r="S26">
            <v>3.1682146542827659E-2</v>
          </cell>
          <cell r="U26">
            <v>0.96831785345717236</v>
          </cell>
          <cell r="W26">
            <v>0.96160990712074301</v>
          </cell>
          <cell r="Y26">
            <v>0.91723426212590298</v>
          </cell>
        </row>
        <row r="27">
          <cell r="A27">
            <v>44896</v>
          </cell>
          <cell r="C27">
            <v>4.5999999999999999E-2</v>
          </cell>
          <cell r="D27">
            <v>0.95399999999999996</v>
          </cell>
          <cell r="E27">
            <v>0.94699999999999995</v>
          </cell>
          <cell r="F27">
            <v>0.92300000000000004</v>
          </cell>
          <cell r="Q27">
            <v>44896</v>
          </cell>
          <cell r="S27">
            <v>3.5519772673454887E-2</v>
          </cell>
          <cell r="U27">
            <v>0.96448022732654515</v>
          </cell>
          <cell r="W27">
            <v>0.95713947430736446</v>
          </cell>
          <cell r="Y27">
            <v>0.91372641881758621</v>
          </cell>
        </row>
        <row r="28">
          <cell r="A28">
            <v>44927</v>
          </cell>
          <cell r="C28">
            <v>4.5999999999999999E-2</v>
          </cell>
          <cell r="D28">
            <v>0.95399999999999996</v>
          </cell>
          <cell r="E28">
            <v>0.94799999999999995</v>
          </cell>
          <cell r="F28">
            <v>0.92300000000000004</v>
          </cell>
          <cell r="Q28">
            <v>44927</v>
          </cell>
          <cell r="S28">
            <v>3.3073577383109821E-2</v>
          </cell>
          <cell r="U28">
            <v>0.96692642261689021</v>
          </cell>
          <cell r="W28">
            <v>0.96085538238492207</v>
          </cell>
          <cell r="Y28">
            <v>0.91690830010873503</v>
          </cell>
        </row>
        <row r="29">
          <cell r="A29">
            <v>44958</v>
          </cell>
          <cell r="C29">
            <v>4.5999999999999999E-2</v>
          </cell>
          <cell r="D29">
            <v>0.95399999999999996</v>
          </cell>
          <cell r="E29">
            <v>0.94799999999999995</v>
          </cell>
          <cell r="F29">
            <v>0.92300000000000004</v>
          </cell>
          <cell r="Q29">
            <v>44958</v>
          </cell>
          <cell r="S29">
            <v>3.5271579896326344E-2</v>
          </cell>
          <cell r="U29">
            <v>0.96472842010367366</v>
          </cell>
          <cell r="W29">
            <v>0.95695289610096912</v>
          </cell>
          <cell r="Y29">
            <v>0.91717376605814738</v>
          </cell>
        </row>
        <row r="30">
          <cell r="A30">
            <v>44986</v>
          </cell>
          <cell r="C30">
            <v>4.5999999999999999E-2</v>
          </cell>
          <cell r="D30">
            <v>0.95399999999999996</v>
          </cell>
          <cell r="E30">
            <v>0.94799999999999995</v>
          </cell>
          <cell r="F30">
            <v>0.92300000000000004</v>
          </cell>
          <cell r="Q30">
            <v>44986</v>
          </cell>
          <cell r="S30">
            <v>3.0022619782027554E-2</v>
          </cell>
          <cell r="U30">
            <v>0.96997738021797242</v>
          </cell>
          <cell r="W30">
            <v>0.96421961752004937</v>
          </cell>
          <cell r="Y30">
            <v>0.91990540818424837</v>
          </cell>
        </row>
        <row r="31">
          <cell r="A31">
            <v>45017</v>
          </cell>
          <cell r="C31">
            <v>4.4999999999999998E-2</v>
          </cell>
          <cell r="D31">
            <v>0.95499999999999996</v>
          </cell>
          <cell r="E31">
            <v>0.94799999999999995</v>
          </cell>
          <cell r="F31">
            <v>0.92400000000000004</v>
          </cell>
          <cell r="Q31">
            <v>45017</v>
          </cell>
          <cell r="S31">
            <v>3.1989186753773373E-2</v>
          </cell>
          <cell r="U31">
            <v>0.96801081324622662</v>
          </cell>
          <cell r="W31">
            <v>0.96147781031763913</v>
          </cell>
          <cell r="Y31">
            <v>0.91552151385447178</v>
          </cell>
        </row>
        <row r="32">
          <cell r="A32">
            <v>45047</v>
          </cell>
          <cell r="C32">
            <v>4.4999999999999998E-2</v>
          </cell>
          <cell r="D32">
            <v>0.95499999999999996</v>
          </cell>
          <cell r="E32">
            <v>0.94799999999999995</v>
          </cell>
          <cell r="F32">
            <v>0.92400000000000004</v>
          </cell>
          <cell r="Q32">
            <v>45047</v>
          </cell>
          <cell r="S32">
            <v>3.3282370927907798E-2</v>
          </cell>
          <cell r="U32">
            <v>0.96671762907209224</v>
          </cell>
          <cell r="W32">
            <v>0.95907326825826178</v>
          </cell>
          <cell r="Y32">
            <v>0.91932259202634359</v>
          </cell>
        </row>
      </sheetData>
      <sheetData sheetId="9"/>
      <sheetData sheetId="10">
        <row r="3">
          <cell r="C3" t="str">
            <v>80 Onward
Unvaccinated Rate
Week 27 Report</v>
          </cell>
          <cell r="D3" t="str">
            <v>80  Onward
ONE or More Doses Rate
Week 27 Report</v>
          </cell>
          <cell r="E3" t="str">
            <v>80  Onward
TWO or More Doses Rate
Week 27 Report</v>
          </cell>
          <cell r="F3" t="str">
            <v>80  Onward
THREE or More Doses Rate
Week 27 Report</v>
          </cell>
          <cell r="R3" t="str">
            <v>80  Onward
Unvaccinated Status Deaths
6 July 2022 ONS DATA</v>
          </cell>
          <cell r="S3" t="str">
            <v>80 Onward
Unvaccinated Status Deaths 
25 August 2023 ONS Data</v>
          </cell>
          <cell r="T3" t="str">
            <v>80  Onward
ONE or More Doses Status Deaths
6 July 2022 ONS Data</v>
          </cell>
          <cell r="U3" t="str">
            <v>80  Onward
ONE or More Doses Status Deaths
25 August 2023 ONS Data</v>
          </cell>
          <cell r="V3" t="str">
            <v>80  Onward
TWO or More Doses Status Deaths
6 July 2022 ONS Data</v>
          </cell>
          <cell r="W3" t="str">
            <v>80  Onward
TWO or More Doses Status Deaths
25 August 2023 ONS Data</v>
          </cell>
          <cell r="X3" t="str">
            <v>80  Onward
THREE or More Doses Status Deaths
6 July 2022 ONS Data</v>
          </cell>
          <cell r="Y3" t="str">
            <v>80  Onward
THREE or More Doses Status Deaths
25 August 2023 ONS Data</v>
          </cell>
        </row>
        <row r="4">
          <cell r="A4">
            <v>44197</v>
          </cell>
          <cell r="C4">
            <v>0.129</v>
          </cell>
          <cell r="D4">
            <v>0.871</v>
          </cell>
          <cell r="E4">
            <v>9.7000000000000003E-2</v>
          </cell>
          <cell r="F4">
            <v>0</v>
          </cell>
          <cell r="Q4">
            <v>44197</v>
          </cell>
          <cell r="R4">
            <v>0.76030354221971952</v>
          </cell>
          <cell r="S4"/>
          <cell r="T4">
            <v>0.23969645778028048</v>
          </cell>
          <cell r="V4">
            <v>1.3541415279006784E-2</v>
          </cell>
          <cell r="X4">
            <v>0</v>
          </cell>
        </row>
        <row r="5">
          <cell r="A5">
            <v>44228</v>
          </cell>
          <cell r="C5">
            <v>5.7000000000000002E-2</v>
          </cell>
          <cell r="D5">
            <v>0.94299999999999995</v>
          </cell>
          <cell r="E5">
            <v>0.10299999999999999</v>
          </cell>
          <cell r="F5">
            <v>0</v>
          </cell>
          <cell r="Q5">
            <v>44228</v>
          </cell>
          <cell r="R5">
            <v>0.32997689006272696</v>
          </cell>
          <cell r="S5"/>
          <cell r="T5">
            <v>0.67002310993727299</v>
          </cell>
          <cell r="V5">
            <v>3.8172664245625619E-2</v>
          </cell>
          <cell r="X5">
            <v>0</v>
          </cell>
        </row>
        <row r="6">
          <cell r="A6">
            <v>44256</v>
          </cell>
          <cell r="C6">
            <v>4.8000000000000001E-2</v>
          </cell>
          <cell r="D6">
            <v>0.95199999999999996</v>
          </cell>
          <cell r="E6">
            <v>0.34300000000000003</v>
          </cell>
          <cell r="F6">
            <v>0</v>
          </cell>
          <cell r="Q6">
            <v>44256</v>
          </cell>
          <cell r="R6">
            <v>0.13049875691308538</v>
          </cell>
          <cell r="S6"/>
          <cell r="T6">
            <v>0.86950124308691457</v>
          </cell>
          <cell r="V6">
            <v>0.12177177939012634</v>
          </cell>
          <cell r="X6">
            <v>0</v>
          </cell>
        </row>
        <row r="7">
          <cell r="A7">
            <v>44287</v>
          </cell>
          <cell r="C7">
            <v>4.4999999999999998E-2</v>
          </cell>
          <cell r="D7">
            <v>0.95499999999999996</v>
          </cell>
          <cell r="E7">
            <v>0.88700000000000001</v>
          </cell>
          <cell r="F7">
            <v>0</v>
          </cell>
          <cell r="Q7">
            <v>44287</v>
          </cell>
          <cell r="R7">
            <v>7.1516993022732386E-2</v>
          </cell>
          <cell r="S7">
            <v>6.619412369955413E-2</v>
          </cell>
          <cell r="T7">
            <v>0.9284830069772676</v>
          </cell>
          <cell r="U7">
            <v>0.93380587630044587</v>
          </cell>
          <cell r="V7">
            <v>0.49184109835696599</v>
          </cell>
          <cell r="W7">
            <v>0.50577340802560877</v>
          </cell>
          <cell r="X7">
            <v>0</v>
          </cell>
          <cell r="Y7">
            <v>4.5729964559277465E-4</v>
          </cell>
        </row>
        <row r="8">
          <cell r="A8">
            <v>44317</v>
          </cell>
          <cell r="C8">
            <v>4.2999999999999997E-2</v>
          </cell>
          <cell r="D8">
            <v>0.95699999999999996</v>
          </cell>
          <cell r="E8">
            <v>0.93700000000000006</v>
          </cell>
          <cell r="F8">
            <v>0</v>
          </cell>
          <cell r="Q8">
            <v>44317</v>
          </cell>
          <cell r="R8">
            <v>4.5574815054808572E-2</v>
          </cell>
          <cell r="S8">
            <v>4.583619369488303E-2</v>
          </cell>
          <cell r="T8">
            <v>0.95442518494519146</v>
          </cell>
          <cell r="U8">
            <v>0.95416380630511699</v>
          </cell>
          <cell r="V8">
            <v>0.78611156109941138</v>
          </cell>
          <cell r="W8">
            <v>0.79305064160109839</v>
          </cell>
          <cell r="X8">
            <v>0</v>
          </cell>
          <cell r="Y8">
            <v>4.2245339810952103E-4</v>
          </cell>
        </row>
        <row r="9">
          <cell r="A9">
            <v>44348</v>
          </cell>
          <cell r="C9">
            <v>4.2000000000000003E-2</v>
          </cell>
          <cell r="D9">
            <v>0.95799999999999996</v>
          </cell>
          <cell r="E9">
            <v>0.94299999999999995</v>
          </cell>
          <cell r="F9">
            <v>0</v>
          </cell>
          <cell r="Q9">
            <v>44348</v>
          </cell>
          <cell r="R9">
            <v>4.5232841714086633E-2</v>
          </cell>
          <cell r="S9">
            <v>4.2063937184520471E-2</v>
          </cell>
          <cell r="T9">
            <v>0.95476715828591341</v>
          </cell>
          <cell r="U9">
            <v>0.95793606281547949</v>
          </cell>
          <cell r="V9">
            <v>0.87934037858553016</v>
          </cell>
          <cell r="W9">
            <v>0.88424004486819963</v>
          </cell>
          <cell r="X9">
            <v>0</v>
          </cell>
          <cell r="Y9">
            <v>4.4868199663488501E-4</v>
          </cell>
        </row>
        <row r="10">
          <cell r="A10">
            <v>44378</v>
          </cell>
          <cell r="C10">
            <v>4.2000000000000003E-2</v>
          </cell>
          <cell r="D10">
            <v>0.95799999999999996</v>
          </cell>
          <cell r="E10">
            <v>0.94599999999999995</v>
          </cell>
          <cell r="F10">
            <v>0</v>
          </cell>
          <cell r="Q10">
            <v>44378</v>
          </cell>
          <cell r="R10">
            <v>4.1719859061430831E-2</v>
          </cell>
          <cell r="S10">
            <v>4.1478499901826033E-2</v>
          </cell>
          <cell r="T10">
            <v>0.95828014093856917</v>
          </cell>
          <cell r="U10">
            <v>0.95852150009817394</v>
          </cell>
          <cell r="V10">
            <v>0.91661134657611198</v>
          </cell>
          <cell r="W10">
            <v>0.91841743569605339</v>
          </cell>
          <cell r="X10">
            <v>0</v>
          </cell>
          <cell r="Y10">
            <v>3.9269585705870805E-4</v>
          </cell>
        </row>
        <row r="11">
          <cell r="A11">
            <v>44409</v>
          </cell>
          <cell r="C11">
            <v>4.1000000000000002E-2</v>
          </cell>
          <cell r="D11">
            <v>0.95899999999999996</v>
          </cell>
          <cell r="E11">
            <v>0.94699999999999995</v>
          </cell>
          <cell r="F11">
            <v>0</v>
          </cell>
          <cell r="Q11">
            <v>44409</v>
          </cell>
          <cell r="R11">
            <v>4.2544508493597921E-2</v>
          </cell>
          <cell r="S11">
            <v>4.0207649737989126E-2</v>
          </cell>
          <cell r="T11">
            <v>0.95745549150640208</v>
          </cell>
          <cell r="U11">
            <v>0.95979235026201082</v>
          </cell>
          <cell r="V11">
            <v>0.92802122124164665</v>
          </cell>
          <cell r="W11">
            <v>0.93226896517948965</v>
          </cell>
          <cell r="X11">
            <v>0</v>
          </cell>
          <cell r="Y11">
            <v>3.9179195847005241E-4</v>
          </cell>
        </row>
        <row r="12">
          <cell r="A12">
            <v>44440</v>
          </cell>
          <cell r="C12">
            <v>4.1000000000000002E-2</v>
          </cell>
          <cell r="D12">
            <v>0.95899999999999996</v>
          </cell>
          <cell r="E12">
            <v>0.94899999999999995</v>
          </cell>
          <cell r="F12">
            <v>5.5E-2</v>
          </cell>
          <cell r="Q12">
            <v>44440</v>
          </cell>
          <cell r="R12">
            <v>3.748299662451509E-2</v>
          </cell>
          <cell r="S12">
            <v>3.5853131749460046E-2</v>
          </cell>
          <cell r="T12">
            <v>0.96251700337548496</v>
          </cell>
          <cell r="U12">
            <v>0.96414686825053997</v>
          </cell>
          <cell r="V12">
            <v>0.93888860899793436</v>
          </cell>
          <cell r="W12">
            <v>0.94178065754739626</v>
          </cell>
          <cell r="X12">
            <v>2.9724419366214923E-3</v>
          </cell>
          <cell r="Y12">
            <v>3.5517158627309817E-3</v>
          </cell>
        </row>
        <row r="13">
          <cell r="A13">
            <v>44470</v>
          </cell>
          <cell r="C13">
            <v>0.04</v>
          </cell>
          <cell r="D13">
            <v>0.96</v>
          </cell>
          <cell r="E13">
            <v>0.95299999999999996</v>
          </cell>
          <cell r="F13">
            <v>0.67700000000000005</v>
          </cell>
          <cell r="Q13">
            <v>44470</v>
          </cell>
          <cell r="R13">
            <v>3.4582132564841501E-2</v>
          </cell>
          <cell r="S13">
            <v>3.3894673694133778E-2</v>
          </cell>
          <cell r="T13">
            <v>0.96541786743515845</v>
          </cell>
          <cell r="U13">
            <v>0.96610532630586621</v>
          </cell>
          <cell r="V13">
            <v>0.94488472622478381</v>
          </cell>
          <cell r="W13">
            <v>0.94579423233491877</v>
          </cell>
          <cell r="X13">
            <v>0.16962355907780979</v>
          </cell>
          <cell r="Y13">
            <v>0.16861636028624075</v>
          </cell>
        </row>
        <row r="14">
          <cell r="A14">
            <v>44501</v>
          </cell>
          <cell r="C14">
            <v>3.9E-2</v>
          </cell>
          <cell r="D14">
            <v>0.96099999999999997</v>
          </cell>
          <cell r="E14">
            <v>0.95499999999999996</v>
          </cell>
          <cell r="F14">
            <v>0.85399999999999998</v>
          </cell>
          <cell r="Q14">
            <v>44501</v>
          </cell>
          <cell r="R14">
            <v>3.5556357729446798E-2</v>
          </cell>
          <cell r="S14">
            <v>3.6060670796838286E-2</v>
          </cell>
          <cell r="T14">
            <v>0.96444364227055324</v>
          </cell>
          <cell r="U14">
            <v>0.96393932920316172</v>
          </cell>
          <cell r="V14">
            <v>0.9496435339770779</v>
          </cell>
          <cell r="W14">
            <v>0.95001068147831658</v>
          </cell>
          <cell r="X14">
            <v>0.47184369641729085</v>
          </cell>
          <cell r="Y14">
            <v>0.4727622302926725</v>
          </cell>
        </row>
        <row r="15">
          <cell r="A15">
            <v>44531</v>
          </cell>
          <cell r="C15">
            <v>3.7999999999999999E-2</v>
          </cell>
          <cell r="D15">
            <v>0.96199999999999997</v>
          </cell>
          <cell r="E15">
            <v>0.95599999999999996</v>
          </cell>
          <cell r="F15">
            <v>0.91200000000000003</v>
          </cell>
          <cell r="Q15">
            <v>44531</v>
          </cell>
          <cell r="R15">
            <v>3.7828613221730117E-2</v>
          </cell>
          <cell r="S15">
            <v>3.7732943169567226E-2</v>
          </cell>
          <cell r="T15">
            <v>0.96217138677826985</v>
          </cell>
          <cell r="U15">
            <v>0.96226705683043279</v>
          </cell>
          <cell r="V15">
            <v>0.94880338060216973</v>
          </cell>
          <cell r="W15">
            <v>0.94921453873402128</v>
          </cell>
          <cell r="X15">
            <v>0.69505505668197143</v>
          </cell>
          <cell r="Y15">
            <v>0.69559525643000153</v>
          </cell>
        </row>
        <row r="16">
          <cell r="A16">
            <v>44562</v>
          </cell>
          <cell r="C16">
            <v>3.7999999999999999E-2</v>
          </cell>
          <cell r="D16">
            <v>0.96199999999999997</v>
          </cell>
          <cell r="E16">
            <v>0.95599999999999996</v>
          </cell>
          <cell r="F16">
            <v>0.92200000000000004</v>
          </cell>
          <cell r="Q16">
            <v>44562</v>
          </cell>
          <cell r="R16">
            <v>3.7760146221908361E-2</v>
          </cell>
          <cell r="S16">
            <v>3.7446741977094161E-2</v>
          </cell>
          <cell r="T16">
            <v>0.96223985377809163</v>
          </cell>
          <cell r="U16">
            <v>0.96255325802290581</v>
          </cell>
          <cell r="V16">
            <v>0.95023470277904709</v>
          </cell>
          <cell r="W16">
            <v>0.95098307469804166</v>
          </cell>
          <cell r="X16">
            <v>0.80804220495991363</v>
          </cell>
          <cell r="Y16">
            <v>0.81116366337020673</v>
          </cell>
        </row>
        <row r="17">
          <cell r="A17">
            <v>44593</v>
          </cell>
          <cell r="C17">
            <v>3.7999999999999999E-2</v>
          </cell>
          <cell r="D17">
            <v>0.96199999999999997</v>
          </cell>
          <cell r="E17">
            <v>0.95699999999999996</v>
          </cell>
          <cell r="F17">
            <v>0.92400000000000004</v>
          </cell>
          <cell r="Q17">
            <v>44593</v>
          </cell>
          <cell r="R17">
            <v>3.03401627291442E-2</v>
          </cell>
          <cell r="S17">
            <v>3.0626322082222018E-2</v>
          </cell>
          <cell r="T17">
            <v>0.96965983727085581</v>
          </cell>
          <cell r="U17">
            <v>0.96937367791777795</v>
          </cell>
          <cell r="V17">
            <v>0.96049406920890112</v>
          </cell>
          <cell r="W17">
            <v>0.96040651154235257</v>
          </cell>
          <cell r="X17">
            <v>0.87300264679933337</v>
          </cell>
          <cell r="Y17">
            <v>0.87445967074404485</v>
          </cell>
        </row>
        <row r="18">
          <cell r="A18">
            <v>44621</v>
          </cell>
          <cell r="C18">
            <v>3.6999999999999998E-2</v>
          </cell>
          <cell r="D18">
            <v>0.96299999999999997</v>
          </cell>
          <cell r="E18">
            <v>0.95699999999999996</v>
          </cell>
          <cell r="F18">
            <v>0.92600000000000005</v>
          </cell>
          <cell r="Q18">
            <v>44621</v>
          </cell>
          <cell r="R18">
            <v>2.8199863107460643E-2</v>
          </cell>
          <cell r="S18">
            <v>3.007741444223529E-2</v>
          </cell>
          <cell r="T18">
            <v>0.9718001368925393</v>
          </cell>
          <cell r="U18">
            <v>0.96992258555776467</v>
          </cell>
          <cell r="V18">
            <v>0.96354095368469084</v>
          </cell>
          <cell r="W18">
            <v>0.96188502051694236</v>
          </cell>
          <cell r="X18">
            <v>0.89212867898699522</v>
          </cell>
          <cell r="Y18">
            <v>0.89255044629637459</v>
          </cell>
        </row>
        <row r="19">
          <cell r="A19">
            <v>44652</v>
          </cell>
          <cell r="C19">
            <v>3.6999999999999998E-2</v>
          </cell>
          <cell r="D19">
            <v>0.96299999999999997</v>
          </cell>
          <cell r="E19">
            <v>0.95699999999999996</v>
          </cell>
          <cell r="F19">
            <v>0.93100000000000005</v>
          </cell>
          <cell r="Q19">
            <v>44652</v>
          </cell>
          <cell r="R19">
            <v>2.8214171208720745E-2</v>
          </cell>
          <cell r="S19">
            <v>2.8318658990856754E-2</v>
          </cell>
          <cell r="T19">
            <v>0.97178582879127928</v>
          </cell>
          <cell r="U19">
            <v>0.97168134100914327</v>
          </cell>
          <cell r="V19">
            <v>0.96427426372921721</v>
          </cell>
          <cell r="W19">
            <v>0.96465458855401287</v>
          </cell>
          <cell r="X19">
            <v>0.9074795035038703</v>
          </cell>
          <cell r="Y19">
            <v>0.91004910260751781</v>
          </cell>
        </row>
        <row r="20">
          <cell r="A20">
            <v>44682</v>
          </cell>
          <cell r="C20">
            <v>3.6999999999999998E-2</v>
          </cell>
          <cell r="D20">
            <v>0.96299999999999997</v>
          </cell>
          <cell r="E20">
            <v>0.95799999999999996</v>
          </cell>
          <cell r="F20">
            <v>0.93400000000000005</v>
          </cell>
          <cell r="Q20">
            <v>44682</v>
          </cell>
          <cell r="R20">
            <v>2.3822653578912539E-2</v>
          </cell>
          <cell r="S20">
            <v>2.4382314694408321E-2</v>
          </cell>
          <cell r="T20">
            <v>0.97617734642108744</v>
          </cell>
          <cell r="U20">
            <v>0.97561768530559168</v>
          </cell>
          <cell r="V20">
            <v>0.96900849233484065</v>
          </cell>
          <cell r="W20">
            <v>0.96888352219951701</v>
          </cell>
          <cell r="X20">
            <v>0.92252123083710158</v>
          </cell>
          <cell r="Y20">
            <v>0.92378785064090652</v>
          </cell>
        </row>
        <row r="21">
          <cell r="A21">
            <v>44713</v>
          </cell>
          <cell r="C21">
            <v>3.6999999999999998E-2</v>
          </cell>
          <cell r="D21">
            <v>0.96299999999999997</v>
          </cell>
          <cell r="E21">
            <v>0.95799999999999996</v>
          </cell>
          <cell r="F21">
            <v>0.93500000000000005</v>
          </cell>
          <cell r="Q21">
            <v>44713</v>
          </cell>
          <cell r="S21">
            <v>2.3536926932337478E-2</v>
          </cell>
          <cell r="U21">
            <v>0.97646307306766256</v>
          </cell>
          <cell r="W21">
            <v>0.97164758488526359</v>
          </cell>
          <cell r="Y21">
            <v>0.93445039555795784</v>
          </cell>
        </row>
        <row r="22">
          <cell r="A22">
            <v>44743</v>
          </cell>
          <cell r="C22">
            <v>3.6999999999999998E-2</v>
          </cell>
          <cell r="D22">
            <v>0.96299999999999997</v>
          </cell>
          <cell r="E22">
            <v>0.95799999999999996</v>
          </cell>
          <cell r="F22">
            <v>0.93600000000000005</v>
          </cell>
          <cell r="Q22">
            <v>44743</v>
          </cell>
          <cell r="S22">
            <v>2.8372875354107648E-2</v>
          </cell>
          <cell r="U22">
            <v>0.9716271246458924</v>
          </cell>
          <cell r="W22">
            <v>0.9664483002832861</v>
          </cell>
          <cell r="Y22">
            <v>0.93391466005665724</v>
          </cell>
        </row>
        <row r="23">
          <cell r="A23">
            <v>44774</v>
          </cell>
          <cell r="C23">
            <v>3.6999999999999998E-2</v>
          </cell>
          <cell r="D23">
            <v>0.96299999999999997</v>
          </cell>
          <cell r="E23">
            <v>0.95799999999999996</v>
          </cell>
          <cell r="F23">
            <v>0.93600000000000005</v>
          </cell>
          <cell r="Q23">
            <v>44774</v>
          </cell>
          <cell r="S23">
            <v>2.4431339511373211E-2</v>
          </cell>
          <cell r="U23">
            <v>0.97556866048862678</v>
          </cell>
          <cell r="W23">
            <v>0.97018627726294115</v>
          </cell>
          <cell r="Y23">
            <v>0.93971730787232055</v>
          </cell>
        </row>
        <row r="24">
          <cell r="A24">
            <v>44805</v>
          </cell>
          <cell r="C24">
            <v>3.5999999999999997E-2</v>
          </cell>
          <cell r="D24">
            <v>0.96399999999999997</v>
          </cell>
          <cell r="E24">
            <v>0.95799999999999996</v>
          </cell>
          <cell r="F24">
            <v>0.93700000000000006</v>
          </cell>
          <cell r="Q24">
            <v>44805</v>
          </cell>
          <cell r="S24">
            <v>2.1851583272903069E-2</v>
          </cell>
          <cell r="U24">
            <v>0.97814841672709696</v>
          </cell>
          <cell r="W24">
            <v>0.97365240512448636</v>
          </cell>
          <cell r="Y24">
            <v>0.94247038917089676</v>
          </cell>
        </row>
        <row r="25">
          <cell r="A25">
            <v>44835</v>
          </cell>
          <cell r="C25">
            <v>3.5999999999999997E-2</v>
          </cell>
          <cell r="D25">
            <v>0.96399999999999997</v>
          </cell>
          <cell r="E25">
            <v>0.95899999999999996</v>
          </cell>
          <cell r="F25">
            <v>0.93899999999999995</v>
          </cell>
          <cell r="Q25">
            <v>44835</v>
          </cell>
          <cell r="S25">
            <v>2.3789191167500306E-2</v>
          </cell>
          <cell r="U25">
            <v>0.97621080883249967</v>
          </cell>
          <cell r="W25">
            <v>0.97108698304257657</v>
          </cell>
          <cell r="Y25">
            <v>0.94237729250538815</v>
          </cell>
        </row>
        <row r="26">
          <cell r="A26">
            <v>44866</v>
          </cell>
          <cell r="C26">
            <v>3.5999999999999997E-2</v>
          </cell>
          <cell r="D26">
            <v>0.96399999999999997</v>
          </cell>
          <cell r="E26">
            <v>0.95899999999999996</v>
          </cell>
          <cell r="F26">
            <v>0.94</v>
          </cell>
          <cell r="Q26">
            <v>44866</v>
          </cell>
          <cell r="S26">
            <v>2.3411662315056571E-2</v>
          </cell>
          <cell r="U26">
            <v>0.97658833768494346</v>
          </cell>
          <cell r="W26">
            <v>0.97162750217580507</v>
          </cell>
          <cell r="Y26">
            <v>0.94408181026979987</v>
          </cell>
        </row>
        <row r="27">
          <cell r="A27">
            <v>44896</v>
          </cell>
          <cell r="C27">
            <v>3.5999999999999997E-2</v>
          </cell>
          <cell r="D27">
            <v>0.96399999999999997</v>
          </cell>
          <cell r="E27">
            <v>0.95899999999999996</v>
          </cell>
          <cell r="F27">
            <v>0.94099999999999995</v>
          </cell>
          <cell r="Q27">
            <v>44896</v>
          </cell>
          <cell r="S27">
            <v>2.4297269656305204E-2</v>
          </cell>
          <cell r="U27">
            <v>0.97570273034369481</v>
          </cell>
          <cell r="W27">
            <v>0.97111600086775962</v>
          </cell>
          <cell r="Y27">
            <v>0.94099234512040164</v>
          </cell>
        </row>
        <row r="28">
          <cell r="A28">
            <v>44927</v>
          </cell>
          <cell r="C28">
            <v>3.5999999999999997E-2</v>
          </cell>
          <cell r="D28">
            <v>0.96399999999999997</v>
          </cell>
          <cell r="E28">
            <v>0.95899999999999996</v>
          </cell>
          <cell r="F28">
            <v>0.94099999999999995</v>
          </cell>
          <cell r="Q28">
            <v>44927</v>
          </cell>
          <cell r="S28">
            <v>2.3851410785574127E-2</v>
          </cell>
          <cell r="U28">
            <v>0.97614858921442582</v>
          </cell>
          <cell r="W28">
            <v>0.97141213884565936</v>
          </cell>
          <cell r="Y28">
            <v>0.94367007240002709</v>
          </cell>
        </row>
        <row r="29">
          <cell r="A29">
            <v>44958</v>
          </cell>
          <cell r="C29">
            <v>3.5999999999999997E-2</v>
          </cell>
          <cell r="D29">
            <v>0.96399999999999997</v>
          </cell>
          <cell r="E29">
            <v>0.95899999999999996</v>
          </cell>
          <cell r="F29">
            <v>0.94099999999999995</v>
          </cell>
          <cell r="Q29">
            <v>44958</v>
          </cell>
          <cell r="S29">
            <v>2.3971839771866506E-2</v>
          </cell>
          <cell r="U29">
            <v>0.97602816022813355</v>
          </cell>
          <cell r="W29">
            <v>0.97157242792853005</v>
          </cell>
          <cell r="Y29">
            <v>0.9439914449939848</v>
          </cell>
        </row>
        <row r="30">
          <cell r="A30">
            <v>44986</v>
          </cell>
          <cell r="C30">
            <v>3.5999999999999997E-2</v>
          </cell>
          <cell r="D30">
            <v>0.96399999999999997</v>
          </cell>
          <cell r="E30">
            <v>0.95899999999999996</v>
          </cell>
          <cell r="F30">
            <v>0.94099999999999995</v>
          </cell>
          <cell r="Q30">
            <v>44986</v>
          </cell>
          <cell r="S30">
            <v>2.3210909529747779E-2</v>
          </cell>
          <cell r="U30">
            <v>0.9767890904702522</v>
          </cell>
          <cell r="W30">
            <v>0.97228367995494591</v>
          </cell>
          <cell r="Y30">
            <v>0.94750392212076107</v>
          </cell>
        </row>
        <row r="31">
          <cell r="A31">
            <v>45017</v>
          </cell>
          <cell r="C31">
            <v>3.5000000000000003E-2</v>
          </cell>
          <cell r="D31">
            <v>0.96499999999999997</v>
          </cell>
          <cell r="E31">
            <v>0.96</v>
          </cell>
          <cell r="F31">
            <v>0.94099999999999995</v>
          </cell>
          <cell r="Q31">
            <v>45017</v>
          </cell>
          <cell r="S31">
            <v>2.3512695939132827E-2</v>
          </cell>
          <cell r="U31">
            <v>0.97648730406086715</v>
          </cell>
          <cell r="W31">
            <v>0.9723622696855807</v>
          </cell>
          <cell r="Y31">
            <v>0.94669538912824269</v>
          </cell>
        </row>
        <row r="32">
          <cell r="A32">
            <v>45047</v>
          </cell>
          <cell r="C32">
            <v>3.5000000000000003E-2</v>
          </cell>
          <cell r="D32">
            <v>0.96499999999999997</v>
          </cell>
          <cell r="E32">
            <v>0.96</v>
          </cell>
          <cell r="F32">
            <v>0.94199999999999995</v>
          </cell>
          <cell r="Q32">
            <v>45047</v>
          </cell>
          <cell r="S32">
            <v>2.1356845456771981E-2</v>
          </cell>
          <cell r="U32">
            <v>0.97864315454322803</v>
          </cell>
          <cell r="W32">
            <v>0.97506735243693365</v>
          </cell>
          <cell r="Y32">
            <v>0.94729365662503062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b.archive.org/web/20230320212517mp_/https:/www.cdc.gov/csels/dsepd/ss1978/lesson3/section5.html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assets.publishing.service.gov.uk/government/uploads/system/uploads/attachment_data/file/1168222/Weekly_Influenza_and_COVID19_report_data_summer_w27_report.ods" TargetMode="External"/><Relationship Id="rId2" Type="http://schemas.openxmlformats.org/officeDocument/2006/relationships/hyperlink" Target="https://www.ons.gov.uk/file?uri=/peoplepopulationandcommunity/birthsdeathsandmarriages/deaths/datasets/deathsbyvaccinationstatusengland/deathsoccurringbetween1april2021and31may2023/referencetableaug2023.xlsx" TargetMode="External"/><Relationship Id="rId1" Type="http://schemas.openxmlformats.org/officeDocument/2006/relationships/hyperlink" Target="https://www.ons.gov.uk/file?uri=/peoplepopulationandcommunity/birthsdeathsandmarriages/deaths/datasets/deathsbyvaccinationstatusengland/deathsoccurringbetween1january2021and31may2022/referencetable06072022accessible.xlsx" TargetMode="Externa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assets.publishing.service.gov.uk/government/uploads/system/uploads/attachment_data/file/1168222/Weekly_Influenza_and_COVID19_report_data_summer_w27_report.ods" TargetMode="External"/><Relationship Id="rId2" Type="http://schemas.openxmlformats.org/officeDocument/2006/relationships/hyperlink" Target="https://www.ons.gov.uk/file?uri=/peoplepopulationandcommunity/birthsdeathsandmarriages/deaths/datasets/deathsbyvaccinationstatusengland/deathsoccurringbetween1april2021and31may2023/referencetableaug2023.xlsx" TargetMode="External"/><Relationship Id="rId1" Type="http://schemas.openxmlformats.org/officeDocument/2006/relationships/hyperlink" Target="https://www.ons.gov.uk/file?uri=/peoplepopulationandcommunity/birthsdeathsandmarriages/deaths/datasets/deathsbyvaccinationstatusengland/deathsoccurringbetween1january2021and31may2022/referencetable06072022accessible.xlsx" TargetMode="Externa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assets.publishing.service.gov.uk/government/uploads/system/uploads/attachment_data/file/1168222/Weekly_Influenza_and_COVID19_report_data_summer_w27_report.ods" TargetMode="External"/><Relationship Id="rId2" Type="http://schemas.openxmlformats.org/officeDocument/2006/relationships/hyperlink" Target="https://www.ons.gov.uk/file?uri=/peoplepopulationandcommunity/birthsdeathsandmarriages/deaths/datasets/deathsbyvaccinationstatusengland/deathsoccurringbetween1april2021and31may2023/referencetableaug2023.xlsx" TargetMode="External"/><Relationship Id="rId1" Type="http://schemas.openxmlformats.org/officeDocument/2006/relationships/hyperlink" Target="https://www.ons.gov.uk/file?uri=/peoplepopulationandcommunity/birthsdeathsandmarriages/deaths/datasets/deathsbyvaccinationstatusengland/deathsoccurringbetween1january2021and31may2022/referencetable06072022accessible.xlsx" TargetMode="Externa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assets.publishing.service.gov.uk/government/uploads/system/uploads/attachment_data/file/1168222/Weekly_Influenza_and_COVID19_report_data_summer_w27_report.ods" TargetMode="External"/><Relationship Id="rId2" Type="http://schemas.openxmlformats.org/officeDocument/2006/relationships/hyperlink" Target="https://www.ons.gov.uk/file?uri=/peoplepopulationandcommunity/birthsdeathsandmarriages/deaths/datasets/deathsbyvaccinationstatusengland/deathsoccurringbetween1april2021and31may2023/referencetableaug2023.xlsx" TargetMode="External"/><Relationship Id="rId1" Type="http://schemas.openxmlformats.org/officeDocument/2006/relationships/hyperlink" Target="https://www.ons.gov.uk/file?uri=/peoplepopulationandcommunity/birthsdeathsandmarriages/deaths/datasets/deathsbyvaccinationstatusengland/deathsoccurringbetween1january2021and31may2022/referencetable06072022accessible.xlsx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assets.publishing.service.gov.uk/government/uploads/system/uploads/attachment_data/file/1168222/Weekly_Influenza_and_COVID19_report_data_summer_w27_report.ods" TargetMode="External"/><Relationship Id="rId2" Type="http://schemas.openxmlformats.org/officeDocument/2006/relationships/hyperlink" Target="https://www.ons.gov.uk/file?uri=/peoplepopulationandcommunity/birthsdeathsandmarriages/deaths/datasets/deathsbyvaccinationstatusengland/deathsoccurringbetween1april2021and31may2023/referencetableaug2023.xlsx" TargetMode="External"/><Relationship Id="rId1" Type="http://schemas.openxmlformats.org/officeDocument/2006/relationships/hyperlink" Target="https://www.ons.gov.uk/file?uri=/peoplepopulationandcommunity/birthsdeathsandmarriages/deaths/datasets/deathsbyvaccinationstatusengland/deathsoccurringbetween1january2021and31may2022/referencetable06072022accessible.xlsx" TargetMode="External"/><Relationship Id="rId5" Type="http://schemas.openxmlformats.org/officeDocument/2006/relationships/vmlDrawing" Target="../drawings/vmlDrawing6.vm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assets.publishing.service.gov.uk/government/uploads/system/uploads/attachment_data/file/1168222/Weekly_Influenza_and_COVID19_report_data_summer_w27_report.ods" TargetMode="External"/><Relationship Id="rId2" Type="http://schemas.openxmlformats.org/officeDocument/2006/relationships/hyperlink" Target="https://www.ons.gov.uk/file?uri=/peoplepopulationandcommunity/birthsdeathsandmarriages/deaths/datasets/deathsbyvaccinationstatusengland/deathsoccurringbetween1april2021and31may2023/referencetableaug2023.xlsx" TargetMode="External"/><Relationship Id="rId1" Type="http://schemas.openxmlformats.org/officeDocument/2006/relationships/hyperlink" Target="https://www.ons.gov.uk/file?uri=/peoplepopulationandcommunity/birthsdeathsandmarriages/deaths/datasets/deathsbyvaccinationstatusengland/deathsoccurringbetween1january2021and31may2022/referencetable06072022accessible.xlsx" TargetMode="External"/><Relationship Id="rId5" Type="http://schemas.openxmlformats.org/officeDocument/2006/relationships/vmlDrawing" Target="../drawings/vmlDrawing7.vm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ED36B-902B-4CB3-B707-976CEAE412BB}">
  <dimension ref="C1:BL191"/>
  <sheetViews>
    <sheetView tabSelected="1" topLeftCell="V75" zoomScale="70" zoomScaleNormal="70" workbookViewId="0">
      <selection activeCell="AX76" sqref="AX76"/>
    </sheetView>
  </sheetViews>
  <sheetFormatPr defaultRowHeight="14.4" x14ac:dyDescent="0.3"/>
  <cols>
    <col min="4" max="4" width="69.44140625" customWidth="1"/>
    <col min="5" max="5" width="16.77734375" style="2" customWidth="1"/>
    <col min="6" max="7" width="19.77734375" style="2" customWidth="1"/>
    <col min="8" max="8" width="16.77734375" style="2" customWidth="1"/>
    <col min="20" max="20" width="25.44140625" customWidth="1"/>
    <col min="21" max="22" width="12.33203125" customWidth="1"/>
    <col min="23" max="24" width="14.77734375" customWidth="1"/>
    <col min="25" max="25" width="46.77734375" customWidth="1"/>
    <col min="26" max="26" width="13.109375" customWidth="1"/>
    <col min="27" max="27" width="12" customWidth="1"/>
    <col min="28" max="28" width="13.44140625" customWidth="1"/>
    <col min="29" max="29" width="16.77734375" customWidth="1"/>
    <col min="32" max="32" width="46.77734375" customWidth="1"/>
    <col min="33" max="33" width="13.109375" customWidth="1"/>
    <col min="34" max="34" width="12" customWidth="1"/>
    <col min="35" max="35" width="13.44140625" customWidth="1"/>
    <col min="36" max="36" width="16.77734375" customWidth="1"/>
    <col min="39" max="39" width="46.77734375" customWidth="1"/>
    <col min="40" max="40" width="13.109375" customWidth="1"/>
    <col min="41" max="41" width="12" customWidth="1"/>
    <col min="42" max="42" width="11.44140625" customWidth="1"/>
    <col min="43" max="43" width="16.77734375" customWidth="1"/>
    <col min="46" max="46" width="46.77734375" customWidth="1"/>
    <col min="47" max="47" width="13.109375" customWidth="1"/>
    <col min="48" max="48" width="12" customWidth="1"/>
    <col min="49" max="49" width="11.44140625" customWidth="1"/>
    <col min="50" max="50" width="16.77734375" customWidth="1"/>
    <col min="53" max="53" width="46.77734375" customWidth="1"/>
    <col min="54" max="54" width="13.109375" customWidth="1"/>
    <col min="55" max="55" width="12" customWidth="1"/>
    <col min="56" max="56" width="11.44140625" customWidth="1"/>
    <col min="57" max="57" width="16.77734375" customWidth="1"/>
    <col min="60" max="60" width="46.77734375" customWidth="1"/>
    <col min="61" max="61" width="13.109375" customWidth="1"/>
    <col min="62" max="62" width="12" customWidth="1"/>
    <col min="63" max="63" width="11.44140625" customWidth="1"/>
    <col min="64" max="64" width="16.77734375" customWidth="1"/>
  </cols>
  <sheetData>
    <row r="1" spans="4:64" ht="17.399999999999999" x14ac:dyDescent="0.35">
      <c r="D1" s="108" t="s">
        <v>221</v>
      </c>
      <c r="Y1" s="110" t="s">
        <v>215</v>
      </c>
      <c r="Z1" s="234">
        <v>19108599</v>
      </c>
      <c r="AA1" s="234"/>
      <c r="AB1" s="110"/>
      <c r="AC1" s="110"/>
      <c r="AD1" s="110"/>
      <c r="AE1" s="110"/>
      <c r="AF1" s="110" t="s">
        <v>216</v>
      </c>
      <c r="AG1" s="234">
        <v>8257219</v>
      </c>
      <c r="AH1" s="234"/>
      <c r="AI1" s="110"/>
      <c r="AJ1" s="110"/>
      <c r="AK1" s="110"/>
      <c r="AL1" s="110"/>
      <c r="AM1" s="110" t="s">
        <v>217</v>
      </c>
      <c r="AN1" s="234">
        <v>8269325</v>
      </c>
      <c r="AO1" s="234"/>
      <c r="AP1" s="110"/>
      <c r="AQ1" s="110"/>
      <c r="AR1" s="110"/>
      <c r="AS1" s="110"/>
      <c r="AT1" s="110" t="s">
        <v>219</v>
      </c>
      <c r="AU1" s="234">
        <v>6685963</v>
      </c>
      <c r="AV1" s="234"/>
      <c r="AW1" s="110"/>
      <c r="AX1" s="110"/>
      <c r="AY1" s="110"/>
      <c r="AZ1" s="110"/>
      <c r="BA1" s="110" t="s">
        <v>218</v>
      </c>
      <c r="BB1" s="234">
        <v>5116920</v>
      </c>
      <c r="BC1" s="234"/>
      <c r="BD1" s="110"/>
      <c r="BE1" s="110"/>
      <c r="BF1" s="110"/>
      <c r="BG1" s="110"/>
      <c r="BH1" s="110" t="s">
        <v>220</v>
      </c>
      <c r="BI1" s="234">
        <v>2980958</v>
      </c>
      <c r="BJ1" s="234"/>
      <c r="BK1" s="110"/>
      <c r="BL1" s="110"/>
    </row>
    <row r="2" spans="4:64" ht="20.399999999999999" customHeight="1" x14ac:dyDescent="0.3">
      <c r="D2" s="111" t="s">
        <v>0</v>
      </c>
      <c r="Y2" s="235" t="s">
        <v>35</v>
      </c>
      <c r="Z2" s="235"/>
      <c r="AA2" s="235"/>
      <c r="AB2" s="235"/>
      <c r="AC2" s="235"/>
      <c r="AF2" s="235" t="s">
        <v>35</v>
      </c>
      <c r="AG2" s="235"/>
      <c r="AH2" s="235"/>
      <c r="AI2" s="235"/>
      <c r="AJ2" s="235"/>
      <c r="AM2" s="235" t="s">
        <v>35</v>
      </c>
      <c r="AN2" s="235"/>
      <c r="AO2" s="235"/>
      <c r="AP2" s="235"/>
      <c r="AQ2" s="235"/>
      <c r="AT2" s="235" t="s">
        <v>35</v>
      </c>
      <c r="AU2" s="235"/>
      <c r="AV2" s="235"/>
      <c r="AW2" s="235"/>
      <c r="AX2" s="235"/>
      <c r="BA2" s="235" t="s">
        <v>35</v>
      </c>
      <c r="BB2" s="235"/>
      <c r="BC2" s="235"/>
      <c r="BD2" s="235"/>
      <c r="BE2" s="235"/>
      <c r="BH2" s="235" t="s">
        <v>35</v>
      </c>
      <c r="BI2" s="235"/>
      <c r="BJ2" s="235"/>
      <c r="BK2" s="235"/>
      <c r="BL2" s="235"/>
    </row>
    <row r="3" spans="4:64" ht="26.4" customHeight="1" x14ac:dyDescent="0.3">
      <c r="Y3" s="216" t="s">
        <v>36</v>
      </c>
      <c r="Z3" s="216"/>
      <c r="AA3" s="216"/>
      <c r="AB3" s="216"/>
      <c r="AC3" s="216"/>
      <c r="AF3" s="216" t="s">
        <v>36</v>
      </c>
      <c r="AG3" s="216"/>
      <c r="AH3" s="216"/>
      <c r="AI3" s="216"/>
      <c r="AJ3" s="216"/>
      <c r="AM3" s="216" t="s">
        <v>36</v>
      </c>
      <c r="AN3" s="216"/>
      <c r="AO3" s="216"/>
      <c r="AP3" s="216"/>
      <c r="AQ3" s="216"/>
      <c r="AT3" s="216" t="s">
        <v>36</v>
      </c>
      <c r="AU3" s="216"/>
      <c r="AV3" s="216"/>
      <c r="AW3" s="216"/>
      <c r="AX3" s="216"/>
      <c r="BA3" s="216" t="s">
        <v>36</v>
      </c>
      <c r="BB3" s="216"/>
      <c r="BC3" s="216"/>
      <c r="BD3" s="216"/>
      <c r="BE3" s="216"/>
      <c r="BH3" s="216" t="s">
        <v>36</v>
      </c>
      <c r="BI3" s="216"/>
      <c r="BJ3" s="216"/>
      <c r="BK3" s="216"/>
      <c r="BL3" s="216"/>
    </row>
    <row r="4" spans="4:64" ht="64.8" customHeight="1" thickBot="1" x14ac:dyDescent="0.35">
      <c r="Y4" s="216" t="s">
        <v>37</v>
      </c>
      <c r="Z4" s="216"/>
      <c r="AA4" s="216"/>
      <c r="AB4" s="216"/>
      <c r="AC4" s="216"/>
      <c r="AF4" s="216" t="s">
        <v>37</v>
      </c>
      <c r="AG4" s="216"/>
      <c r="AH4" s="216"/>
      <c r="AI4" s="216"/>
      <c r="AJ4" s="216"/>
      <c r="AM4" s="216" t="s">
        <v>37</v>
      </c>
      <c r="AN4" s="216"/>
      <c r="AO4" s="216"/>
      <c r="AP4" s="216"/>
      <c r="AQ4" s="216"/>
      <c r="AT4" s="216" t="s">
        <v>37</v>
      </c>
      <c r="AU4" s="216"/>
      <c r="AV4" s="216"/>
      <c r="AW4" s="216"/>
      <c r="AX4" s="216"/>
      <c r="BA4" s="216" t="s">
        <v>37</v>
      </c>
      <c r="BB4" s="216"/>
      <c r="BC4" s="216"/>
      <c r="BD4" s="216"/>
      <c r="BE4" s="216"/>
      <c r="BH4" s="216" t="s">
        <v>37</v>
      </c>
      <c r="BI4" s="216"/>
      <c r="BJ4" s="216"/>
      <c r="BK4" s="216"/>
      <c r="BL4" s="216"/>
    </row>
    <row r="5" spans="4:64" ht="15" thickBot="1" x14ac:dyDescent="0.35">
      <c r="T5" s="217" t="s">
        <v>222</v>
      </c>
      <c r="U5" s="218"/>
      <c r="V5" s="218"/>
      <c r="W5" s="219"/>
      <c r="X5" s="2"/>
    </row>
    <row r="6" spans="4:64" ht="28.8" x14ac:dyDescent="0.3">
      <c r="T6" s="77"/>
      <c r="U6" s="2" t="s">
        <v>2</v>
      </c>
      <c r="V6" s="2" t="s">
        <v>3</v>
      </c>
      <c r="W6" s="116" t="s">
        <v>6</v>
      </c>
      <c r="X6" s="7"/>
      <c r="Y6" s="87" t="s">
        <v>206</v>
      </c>
      <c r="Z6" s="71" t="s">
        <v>38</v>
      </c>
      <c r="AA6" s="72" t="s">
        <v>3</v>
      </c>
      <c r="AB6" s="71" t="s">
        <v>6</v>
      </c>
      <c r="AC6" s="73" t="s">
        <v>7</v>
      </c>
      <c r="AF6" s="87" t="s">
        <v>175</v>
      </c>
      <c r="AG6" s="71" t="s">
        <v>38</v>
      </c>
      <c r="AH6" s="72" t="s">
        <v>3</v>
      </c>
      <c r="AI6" s="71" t="s">
        <v>6</v>
      </c>
      <c r="AJ6" s="73" t="s">
        <v>7</v>
      </c>
      <c r="AM6" s="87" t="s">
        <v>144</v>
      </c>
      <c r="AN6" s="71" t="s">
        <v>38</v>
      </c>
      <c r="AO6" s="72" t="s">
        <v>3</v>
      </c>
      <c r="AP6" s="71" t="s">
        <v>6</v>
      </c>
      <c r="AQ6" s="73" t="s">
        <v>7</v>
      </c>
      <c r="AT6" s="87" t="s">
        <v>115</v>
      </c>
      <c r="AU6" s="71" t="s">
        <v>38</v>
      </c>
      <c r="AV6" s="72" t="s">
        <v>3</v>
      </c>
      <c r="AW6" s="71" t="s">
        <v>6</v>
      </c>
      <c r="AX6" s="73" t="s">
        <v>7</v>
      </c>
      <c r="BA6" s="87" t="s">
        <v>86</v>
      </c>
      <c r="BB6" s="71" t="s">
        <v>38</v>
      </c>
      <c r="BC6" s="72" t="s">
        <v>3</v>
      </c>
      <c r="BD6" s="71" t="s">
        <v>6</v>
      </c>
      <c r="BE6" s="73" t="s">
        <v>7</v>
      </c>
      <c r="BH6" s="87" t="s">
        <v>34</v>
      </c>
      <c r="BI6" s="71" t="s">
        <v>38</v>
      </c>
      <c r="BJ6" s="72" t="s">
        <v>3</v>
      </c>
      <c r="BK6" s="71" t="s">
        <v>6</v>
      </c>
      <c r="BL6" s="73" t="s">
        <v>7</v>
      </c>
    </row>
    <row r="7" spans="4:64" x14ac:dyDescent="0.3">
      <c r="T7" s="77" t="s">
        <v>1</v>
      </c>
      <c r="U7" s="2">
        <v>18</v>
      </c>
      <c r="V7" s="2">
        <v>134</v>
      </c>
      <c r="W7" s="78">
        <f>SUM(U7:V7)</f>
        <v>152</v>
      </c>
      <c r="X7" s="2"/>
      <c r="Y7" s="74" t="s">
        <v>211</v>
      </c>
      <c r="Z7" s="86">
        <f>'18-39 All Cause'!I39</f>
        <v>3820</v>
      </c>
      <c r="AA7" s="75">
        <f>AB7-Z7</f>
        <v>13345128.784749998</v>
      </c>
      <c r="AB7" s="84">
        <f>POP18to39*'18-39 All Cause'!I41</f>
        <v>13348948.784749998</v>
      </c>
      <c r="AC7" s="89">
        <f>AB7/AB9</f>
        <v>0.69858333333333322</v>
      </c>
      <c r="AF7" s="74" t="s">
        <v>211</v>
      </c>
      <c r="AG7" s="86">
        <f>'40-49 All Cause'!I39</f>
        <v>7228</v>
      </c>
      <c r="AH7" s="75">
        <f>AI7-AG7</f>
        <v>6678366.9836666677</v>
      </c>
      <c r="AI7" s="84">
        <f>POP40to49*'40-49 All Cause'!I41</f>
        <v>6685594.9836666677</v>
      </c>
      <c r="AJ7" s="89">
        <f>AI7/AI9</f>
        <v>0.80848134323740661</v>
      </c>
      <c r="AM7" s="74" t="s">
        <v>211</v>
      </c>
      <c r="AN7" s="86">
        <f>'50-59 All Cause'!I39</f>
        <v>22469</v>
      </c>
      <c r="AO7" s="75">
        <f>AP7-AN7</f>
        <v>7251780.5583333336</v>
      </c>
      <c r="AP7" s="84">
        <f>POP50to59*'50-59 All Cause'!I41</f>
        <v>7274249.5583333336</v>
      </c>
      <c r="AQ7" s="89">
        <f>AP7/AP9</f>
        <v>0.87966666666666671</v>
      </c>
      <c r="AT7" s="74" t="s">
        <v>211</v>
      </c>
      <c r="AU7" s="86">
        <v>49992</v>
      </c>
      <c r="AV7" s="75">
        <f>AW7-AU7</f>
        <v>6105551.268666666</v>
      </c>
      <c r="AW7" s="84">
        <f>POP60to69*'60-69 All Cause'!I41</f>
        <v>6155543.268666666</v>
      </c>
      <c r="AX7" s="89">
        <f>AW7/AW9</f>
        <v>0.92066666666666652</v>
      </c>
      <c r="BA7" s="74" t="s">
        <v>211</v>
      </c>
      <c r="BB7" s="86">
        <f>'70-79 All Cause'!I39</f>
        <v>111903</v>
      </c>
      <c r="BC7" s="75">
        <f>BD7-BB7</f>
        <v>4768785.8600000003</v>
      </c>
      <c r="BD7" s="84">
        <f>POP70to79*'70-79 All Cause'!I41</f>
        <v>4880688.8600000003</v>
      </c>
      <c r="BE7" s="89">
        <f>BD7/BD9</f>
        <v>0.95383333333333342</v>
      </c>
      <c r="BH7" s="74" t="s">
        <v>211</v>
      </c>
      <c r="BI7" s="86">
        <f>'80+ All-Cause'!I39</f>
        <v>277155</v>
      </c>
      <c r="BJ7" s="75">
        <f>BK7-BI7</f>
        <v>2596240.0988333337</v>
      </c>
      <c r="BK7" s="84">
        <f>POP80PLUS*'80+ All-Cause'!I41</f>
        <v>2873395.0988333337</v>
      </c>
      <c r="BL7" s="89">
        <f>BK7/BK9</f>
        <v>0.96391666666666675</v>
      </c>
    </row>
    <row r="8" spans="4:64" x14ac:dyDescent="0.3">
      <c r="T8" s="77" t="s">
        <v>4</v>
      </c>
      <c r="U8" s="2">
        <v>3</v>
      </c>
      <c r="V8" s="2">
        <v>4</v>
      </c>
      <c r="W8" s="78">
        <f>SUM(U8:V8)</f>
        <v>7</v>
      </c>
      <c r="X8" s="2"/>
      <c r="Y8" s="76" t="s">
        <v>4</v>
      </c>
      <c r="Z8" s="86">
        <f>'18-39 All Cause'!H39</f>
        <v>928</v>
      </c>
      <c r="AA8" s="75">
        <f>AB8-Z8</f>
        <v>5758722.2152499985</v>
      </c>
      <c r="AB8" s="84">
        <f>POP18to39*'18-39 All Cause'!H41</f>
        <v>5759650.2152499985</v>
      </c>
      <c r="AC8" s="89">
        <f>AB8/AB9</f>
        <v>0.30141666666666661</v>
      </c>
      <c r="AF8" s="76" t="s">
        <v>4</v>
      </c>
      <c r="AG8" s="86">
        <f>'40-49 All Cause'!H39</f>
        <v>1098</v>
      </c>
      <c r="AH8" s="75">
        <f>AI8-AG8</f>
        <v>1570526.0163333334</v>
      </c>
      <c r="AI8" s="84">
        <f>POP40to49*'40-49 All Cause'!H41</f>
        <v>1571624.0163333334</v>
      </c>
      <c r="AJ8" s="89">
        <f>AI8/AI9</f>
        <v>0.19005469204963324</v>
      </c>
      <c r="AM8" s="76" t="s">
        <v>4</v>
      </c>
      <c r="AN8" s="86">
        <f>'50-59 All Cause'!H39</f>
        <v>2224</v>
      </c>
      <c r="AO8" s="75">
        <f>AP8-AN8</f>
        <v>992851.44166666688</v>
      </c>
      <c r="AP8" s="84">
        <f>POP50to59*'50-59 All Cause'!H41</f>
        <v>995075.44166666688</v>
      </c>
      <c r="AQ8" s="89">
        <f>AP8/AP9</f>
        <v>0.12033333333333336</v>
      </c>
      <c r="AT8" s="76" t="s">
        <v>4</v>
      </c>
      <c r="AU8" s="86">
        <v>3029</v>
      </c>
      <c r="AV8" s="75">
        <f>AW8-AU8</f>
        <v>527390.7313333333</v>
      </c>
      <c r="AW8" s="84">
        <f>POP60to69*'60-69 All Cause'!H41</f>
        <v>530419.7313333333</v>
      </c>
      <c r="AX8" s="89">
        <f>AW8/AW9</f>
        <v>7.9333333333333325E-2</v>
      </c>
      <c r="BA8" s="76" t="s">
        <v>4</v>
      </c>
      <c r="BB8" s="86">
        <f>'70-79 All Cause'!H39</f>
        <v>3859</v>
      </c>
      <c r="BC8" s="75">
        <f>BD8-BB8</f>
        <v>232372.13999999998</v>
      </c>
      <c r="BD8" s="84">
        <f>POP70to79*'70-79 All Cause'!H41</f>
        <v>236231.13999999998</v>
      </c>
      <c r="BE8" s="89">
        <f>BD8/BD9</f>
        <v>4.6166666666666661E-2</v>
      </c>
      <c r="BH8" s="76" t="s">
        <v>4</v>
      </c>
      <c r="BI8" s="86">
        <f>'80+ All-Cause'!H39</f>
        <v>6770</v>
      </c>
      <c r="BJ8" s="75">
        <f>BK8-BI8</f>
        <v>100792.90116666665</v>
      </c>
      <c r="BK8" s="84">
        <f>POP80PLUS*'80+ All-Cause'!H41</f>
        <v>107562.90116666665</v>
      </c>
      <c r="BL8" s="89">
        <f>BK8/BK9</f>
        <v>3.6083333333333328E-2</v>
      </c>
    </row>
    <row r="9" spans="4:64" x14ac:dyDescent="0.3">
      <c r="T9" s="77" t="s">
        <v>5</v>
      </c>
      <c r="U9" s="2">
        <f>SUM(U7:U8)</f>
        <v>21</v>
      </c>
      <c r="V9" s="2">
        <f>SUM(V7:V8)</f>
        <v>138</v>
      </c>
      <c r="W9" s="78">
        <f>SUM(W7:W8)</f>
        <v>159</v>
      </c>
      <c r="X9" s="2"/>
      <c r="Y9" s="77" t="s">
        <v>5</v>
      </c>
      <c r="Z9" s="86">
        <f>SUM(Z7:Z8)</f>
        <v>4748</v>
      </c>
      <c r="AA9" s="2">
        <f>SUM(AA7:AA8)</f>
        <v>19103850.999999996</v>
      </c>
      <c r="AB9" s="84">
        <f>POP18to39</f>
        <v>19108599</v>
      </c>
      <c r="AC9" s="78"/>
      <c r="AF9" s="77" t="s">
        <v>5</v>
      </c>
      <c r="AG9" s="86">
        <f>SUM(AG7:AG8)</f>
        <v>8326</v>
      </c>
      <c r="AH9" s="2">
        <f>SUM(AH7:AH8)</f>
        <v>8248893.0000000009</v>
      </c>
      <c r="AI9" s="84">
        <f>POP50to59</f>
        <v>8269325</v>
      </c>
      <c r="AJ9" s="78"/>
      <c r="AM9" s="77" t="s">
        <v>5</v>
      </c>
      <c r="AN9" s="86">
        <f>SUM(AN7:AN8)</f>
        <v>24693</v>
      </c>
      <c r="AO9" s="2">
        <f>SUM(AO7:AO8)</f>
        <v>8244632</v>
      </c>
      <c r="AP9" s="84">
        <f>POP50to59</f>
        <v>8269325</v>
      </c>
      <c r="AQ9" s="78"/>
      <c r="AT9" s="77" t="s">
        <v>5</v>
      </c>
      <c r="AU9" s="86">
        <f>SUM(AU7:AU8)</f>
        <v>53021</v>
      </c>
      <c r="AV9" s="2">
        <f>SUM(AV7:AV8)</f>
        <v>6632941.9999999991</v>
      </c>
      <c r="AW9" s="84">
        <f>POP60to69</f>
        <v>6685963</v>
      </c>
      <c r="AX9" s="78"/>
      <c r="BA9" s="77" t="s">
        <v>5</v>
      </c>
      <c r="BB9" s="86">
        <f>SUM(BB7:BB8)</f>
        <v>115762</v>
      </c>
      <c r="BC9" s="2">
        <f>SUM(BC7:BC8)</f>
        <v>5001158</v>
      </c>
      <c r="BD9" s="84">
        <f>POP70to79</f>
        <v>5116920</v>
      </c>
      <c r="BE9" s="78"/>
      <c r="BH9" s="77" t="s">
        <v>5</v>
      </c>
      <c r="BI9" s="86">
        <f>SUM(BI7:BI8)</f>
        <v>283925</v>
      </c>
      <c r="BJ9" s="2">
        <f>SUM(BJ7:BJ8)</f>
        <v>2697033.0000000005</v>
      </c>
      <c r="BK9" s="84">
        <f>POP80PLUS</f>
        <v>2980958</v>
      </c>
      <c r="BL9" s="78"/>
    </row>
    <row r="10" spans="4:64" x14ac:dyDescent="0.3">
      <c r="T10" s="77"/>
      <c r="W10" s="79"/>
      <c r="Y10" s="77"/>
      <c r="AC10" s="79"/>
      <c r="AF10" s="77"/>
      <c r="AJ10" s="79"/>
      <c r="AM10" s="77"/>
      <c r="AQ10" s="79"/>
      <c r="AT10" s="77"/>
      <c r="AX10" s="79"/>
      <c r="BA10" s="77"/>
      <c r="BE10" s="79"/>
      <c r="BH10" s="77"/>
      <c r="BL10" s="79"/>
    </row>
    <row r="11" spans="4:64" x14ac:dyDescent="0.3">
      <c r="T11" s="77"/>
      <c r="W11" s="79"/>
      <c r="Y11" s="77"/>
      <c r="AC11" s="79"/>
      <c r="AF11" s="77"/>
      <c r="AJ11" s="79"/>
      <c r="AM11" s="77"/>
      <c r="AQ11" s="79"/>
      <c r="AT11" s="77"/>
      <c r="AX11" s="79"/>
      <c r="BA11" s="77"/>
      <c r="BE11" s="79"/>
      <c r="BH11" s="77"/>
      <c r="BL11" s="79"/>
    </row>
    <row r="12" spans="4:64" x14ac:dyDescent="0.3">
      <c r="T12" s="77" t="s">
        <v>9</v>
      </c>
      <c r="W12" s="117">
        <f>U7/W7</f>
        <v>0.11842105263157894</v>
      </c>
      <c r="X12" s="1"/>
      <c r="Y12" s="77" t="s">
        <v>55</v>
      </c>
      <c r="AB12" s="80">
        <f>Z7/AB7</f>
        <v>2.861648554951394E-4</v>
      </c>
      <c r="AC12" s="79"/>
      <c r="AF12" s="77" t="s">
        <v>55</v>
      </c>
      <c r="AI12" s="80">
        <f>AG7/AI7</f>
        <v>1.0811304031516211E-3</v>
      </c>
      <c r="AJ12" s="79"/>
      <c r="AM12" s="77" t="s">
        <v>55</v>
      </c>
      <c r="AP12" s="80">
        <f>AN7/AP7</f>
        <v>3.088840961506422E-3</v>
      </c>
      <c r="AQ12" s="79"/>
      <c r="AT12" s="77" t="s">
        <v>55</v>
      </c>
      <c r="AW12" s="80">
        <f>AU7/AW7</f>
        <v>8.1214602542837161E-3</v>
      </c>
      <c r="AX12" s="79"/>
      <c r="BA12" s="77" t="s">
        <v>55</v>
      </c>
      <c r="BD12" s="80">
        <f>BB7/BD7</f>
        <v>2.2927706151709082E-2</v>
      </c>
      <c r="BE12" s="79"/>
      <c r="BH12" s="77" t="s">
        <v>55</v>
      </c>
      <c r="BK12" s="80">
        <f>BI7/BK7</f>
        <v>9.6455583192346733E-2</v>
      </c>
      <c r="BL12" s="79"/>
    </row>
    <row r="13" spans="4:64" x14ac:dyDescent="0.3">
      <c r="T13" s="77" t="s">
        <v>10</v>
      </c>
      <c r="W13" s="117">
        <f>U8/W8</f>
        <v>0.42857142857142855</v>
      </c>
      <c r="X13" s="1"/>
      <c r="Y13" s="77" t="s">
        <v>56</v>
      </c>
      <c r="AB13" s="80">
        <f>Z8/AB8</f>
        <v>1.6112089542224398E-4</v>
      </c>
      <c r="AC13" s="79"/>
      <c r="AF13" s="77" t="s">
        <v>56</v>
      </c>
      <c r="AI13" s="80">
        <f>AG8/AI8</f>
        <v>6.9864038000747866E-4</v>
      </c>
      <c r="AJ13" s="79"/>
      <c r="AM13" s="77" t="s">
        <v>56</v>
      </c>
      <c r="AP13" s="80">
        <f>AN8/AP8</f>
        <v>2.2350064194881433E-3</v>
      </c>
      <c r="AQ13" s="79"/>
      <c r="AT13" s="77" t="s">
        <v>56</v>
      </c>
      <c r="AW13" s="80">
        <f>AU8/AW8</f>
        <v>5.7105718755708886E-3</v>
      </c>
      <c r="AX13" s="79"/>
      <c r="BA13" s="77" t="s">
        <v>56</v>
      </c>
      <c r="BD13" s="80">
        <f>BB8/BD8</f>
        <v>1.6335695624209407E-2</v>
      </c>
      <c r="BE13" s="79"/>
      <c r="BH13" s="77" t="s">
        <v>56</v>
      </c>
      <c r="BK13" s="80">
        <f>BI8/BK8</f>
        <v>6.2939916333327739E-2</v>
      </c>
      <c r="BL13" s="79"/>
    </row>
    <row r="14" spans="4:64" x14ac:dyDescent="0.3">
      <c r="T14" s="77"/>
      <c r="W14" s="79"/>
      <c r="Y14" s="77"/>
      <c r="AC14" s="79"/>
      <c r="AF14" s="77"/>
      <c r="AJ14" s="79"/>
      <c r="AM14" s="77"/>
      <c r="AQ14" s="79"/>
      <c r="AT14" s="77"/>
      <c r="AX14" s="79"/>
      <c r="BA14" s="77"/>
      <c r="BE14" s="79"/>
      <c r="BH14" s="77"/>
      <c r="BL14" s="79"/>
    </row>
    <row r="15" spans="4:64" x14ac:dyDescent="0.3">
      <c r="T15" s="77"/>
      <c r="W15" s="79"/>
      <c r="Y15" s="77"/>
      <c r="AC15" s="79"/>
      <c r="AF15" s="77"/>
      <c r="AJ15" s="79"/>
      <c r="AM15" s="77"/>
      <c r="AQ15" s="79"/>
      <c r="AT15" s="77"/>
      <c r="AX15" s="79"/>
      <c r="BA15" s="77"/>
      <c r="BE15" s="79"/>
      <c r="BH15" s="77"/>
      <c r="BL15" s="79"/>
    </row>
    <row r="16" spans="4:64" x14ac:dyDescent="0.3">
      <c r="T16" s="204" t="s">
        <v>8</v>
      </c>
      <c r="U16" s="3" t="s">
        <v>11</v>
      </c>
      <c r="V16" s="4" t="s">
        <v>12</v>
      </c>
      <c r="W16" s="118" t="s">
        <v>13</v>
      </c>
      <c r="Y16" s="204" t="s">
        <v>8</v>
      </c>
      <c r="Z16" s="3" t="s">
        <v>11</v>
      </c>
      <c r="AA16" s="4" t="s">
        <v>12</v>
      </c>
      <c r="AB16" s="5" t="s">
        <v>13</v>
      </c>
      <c r="AC16" s="79"/>
      <c r="AF16" s="204" t="s">
        <v>8</v>
      </c>
      <c r="AG16" s="3" t="s">
        <v>11</v>
      </c>
      <c r="AH16" s="4" t="s">
        <v>12</v>
      </c>
      <c r="AI16" s="5" t="s">
        <v>13</v>
      </c>
      <c r="AJ16" s="79"/>
      <c r="AM16" s="204" t="s">
        <v>8</v>
      </c>
      <c r="AN16" s="3" t="s">
        <v>11</v>
      </c>
      <c r="AO16" s="4" t="s">
        <v>12</v>
      </c>
      <c r="AP16" s="5" t="s">
        <v>13</v>
      </c>
      <c r="AQ16" s="79"/>
      <c r="AT16" s="204" t="s">
        <v>8</v>
      </c>
      <c r="AU16" s="3" t="s">
        <v>11</v>
      </c>
      <c r="AV16" s="4" t="s">
        <v>12</v>
      </c>
      <c r="AW16" s="5" t="s">
        <v>13</v>
      </c>
      <c r="AX16" s="79"/>
      <c r="BA16" s="204" t="s">
        <v>8</v>
      </c>
      <c r="BB16" s="3" t="s">
        <v>11</v>
      </c>
      <c r="BC16" s="4" t="s">
        <v>12</v>
      </c>
      <c r="BD16" s="5" t="s">
        <v>13</v>
      </c>
      <c r="BE16" s="79"/>
      <c r="BH16" s="204" t="s">
        <v>8</v>
      </c>
      <c r="BI16" s="3" t="s">
        <v>11</v>
      </c>
      <c r="BJ16" s="4" t="s">
        <v>12</v>
      </c>
      <c r="BK16" s="5" t="s">
        <v>13</v>
      </c>
      <c r="BL16" s="79"/>
    </row>
    <row r="17" spans="20:64" x14ac:dyDescent="0.3">
      <c r="T17" s="204"/>
      <c r="V17" s="2" t="s">
        <v>11</v>
      </c>
      <c r="W17" s="79"/>
      <c r="Y17" s="204"/>
      <c r="AA17" s="2" t="s">
        <v>11</v>
      </c>
      <c r="AC17" s="79"/>
      <c r="AF17" s="204"/>
      <c r="AH17" s="2" t="s">
        <v>11</v>
      </c>
      <c r="AJ17" s="79"/>
      <c r="AM17" s="204"/>
      <c r="AO17" s="2" t="s">
        <v>11</v>
      </c>
      <c r="AQ17" s="79"/>
      <c r="AT17" s="204"/>
      <c r="AV17" s="2" t="s">
        <v>11</v>
      </c>
      <c r="AX17" s="79"/>
      <c r="BA17" s="204"/>
      <c r="BC17" s="2" t="s">
        <v>11</v>
      </c>
      <c r="BE17" s="79"/>
      <c r="BH17" s="204"/>
      <c r="BJ17" s="2" t="s">
        <v>11</v>
      </c>
      <c r="BL17" s="79"/>
    </row>
    <row r="18" spans="20:64" x14ac:dyDescent="0.3">
      <c r="T18" s="77"/>
      <c r="W18" s="79"/>
      <c r="Y18" s="77"/>
      <c r="AC18" s="79"/>
      <c r="AF18" s="77"/>
      <c r="AJ18" s="79"/>
      <c r="AM18" s="77"/>
      <c r="AQ18" s="79"/>
      <c r="AT18" s="77"/>
      <c r="AX18" s="79"/>
      <c r="BA18" s="77"/>
      <c r="BE18" s="79"/>
      <c r="BH18" s="77"/>
      <c r="BL18" s="79"/>
    </row>
    <row r="19" spans="20:64" x14ac:dyDescent="0.3">
      <c r="T19" s="204" t="s">
        <v>8</v>
      </c>
      <c r="U19" s="6">
        <f>W13</f>
        <v>0.42857142857142855</v>
      </c>
      <c r="V19" s="4" t="s">
        <v>12</v>
      </c>
      <c r="W19" s="119">
        <f>W12</f>
        <v>0.11842105263157894</v>
      </c>
      <c r="X19" s="115"/>
      <c r="Y19" s="204" t="s">
        <v>8</v>
      </c>
      <c r="Z19" s="80">
        <f>AB13</f>
        <v>1.6112089542224398E-4</v>
      </c>
      <c r="AA19" s="4" t="s">
        <v>12</v>
      </c>
      <c r="AB19" s="80">
        <f>AB12</f>
        <v>2.861648554951394E-4</v>
      </c>
      <c r="AC19" s="79"/>
      <c r="AF19" s="204" t="s">
        <v>8</v>
      </c>
      <c r="AG19" s="80">
        <f>AI13</f>
        <v>6.9864038000747866E-4</v>
      </c>
      <c r="AH19" s="4" t="s">
        <v>12</v>
      </c>
      <c r="AI19" s="80">
        <f>AI12</f>
        <v>1.0811304031516211E-3</v>
      </c>
      <c r="AJ19" s="79"/>
      <c r="AM19" s="204" t="s">
        <v>8</v>
      </c>
      <c r="AN19" s="80">
        <f>AP13</f>
        <v>2.2350064194881433E-3</v>
      </c>
      <c r="AO19" s="4" t="s">
        <v>12</v>
      </c>
      <c r="AP19" s="80">
        <f>AP12</f>
        <v>3.088840961506422E-3</v>
      </c>
      <c r="AQ19" s="79"/>
      <c r="AT19" s="204" t="s">
        <v>8</v>
      </c>
      <c r="AU19" s="80">
        <f>AW13</f>
        <v>5.7105718755708886E-3</v>
      </c>
      <c r="AV19" s="4" t="s">
        <v>12</v>
      </c>
      <c r="AW19" s="80">
        <f>AW12</f>
        <v>8.1214602542837161E-3</v>
      </c>
      <c r="AX19" s="79"/>
      <c r="BA19" s="204" t="s">
        <v>8</v>
      </c>
      <c r="BB19" s="80">
        <f>BD13</f>
        <v>1.6335695624209407E-2</v>
      </c>
      <c r="BC19" s="4" t="s">
        <v>12</v>
      </c>
      <c r="BD19" s="80">
        <f>BD12</f>
        <v>2.2927706151709082E-2</v>
      </c>
      <c r="BE19" s="79"/>
      <c r="BH19" s="204" t="s">
        <v>8</v>
      </c>
      <c r="BI19" s="80">
        <f>BK13</f>
        <v>6.2939916333327739E-2</v>
      </c>
      <c r="BJ19" s="4" t="s">
        <v>12</v>
      </c>
      <c r="BK19" s="80">
        <f>BK12</f>
        <v>9.6455583192346733E-2</v>
      </c>
      <c r="BL19" s="79"/>
    </row>
    <row r="20" spans="20:64" x14ac:dyDescent="0.3">
      <c r="T20" s="204"/>
      <c r="V20" s="120">
        <f>W13</f>
        <v>0.42857142857142855</v>
      </c>
      <c r="W20" s="79"/>
      <c r="Y20" s="204"/>
      <c r="Z20" s="80"/>
      <c r="AA20" s="80">
        <f>AB13</f>
        <v>1.6112089542224398E-4</v>
      </c>
      <c r="AB20" s="80"/>
      <c r="AC20" s="79"/>
      <c r="AF20" s="204"/>
      <c r="AG20" s="80"/>
      <c r="AH20" s="80">
        <f>AI13</f>
        <v>6.9864038000747866E-4</v>
      </c>
      <c r="AI20" s="80"/>
      <c r="AJ20" s="79"/>
      <c r="AM20" s="204"/>
      <c r="AN20" s="80"/>
      <c r="AO20" s="80">
        <f>AP13</f>
        <v>2.2350064194881433E-3</v>
      </c>
      <c r="AP20" s="80"/>
      <c r="AQ20" s="79"/>
      <c r="AT20" s="204"/>
      <c r="AU20" s="80"/>
      <c r="AV20" s="80">
        <f>AW13</f>
        <v>5.7105718755708886E-3</v>
      </c>
      <c r="AW20" s="80"/>
      <c r="AX20" s="79"/>
      <c r="BA20" s="204"/>
      <c r="BB20" s="80"/>
      <c r="BC20" s="80">
        <f>BD13</f>
        <v>1.6335695624209407E-2</v>
      </c>
      <c r="BD20" s="80"/>
      <c r="BE20" s="79"/>
      <c r="BH20" s="204"/>
      <c r="BI20" s="80"/>
      <c r="BJ20" s="80">
        <f>BK13</f>
        <v>6.2939916333327739E-2</v>
      </c>
      <c r="BK20" s="80"/>
      <c r="BL20" s="79"/>
    </row>
    <row r="21" spans="20:64" x14ac:dyDescent="0.3">
      <c r="T21" s="77"/>
      <c r="W21" s="79"/>
      <c r="Y21" s="77"/>
      <c r="AA21" s="80"/>
      <c r="AC21" s="79"/>
      <c r="AF21" s="77"/>
      <c r="AH21" s="80"/>
      <c r="AJ21" s="79"/>
      <c r="AM21" s="77"/>
      <c r="AO21" s="80"/>
      <c r="AQ21" s="79"/>
      <c r="AT21" s="77"/>
      <c r="AV21" s="80"/>
      <c r="AX21" s="79"/>
      <c r="BA21" s="77"/>
      <c r="BC21" s="80"/>
      <c r="BE21" s="79"/>
      <c r="BH21" s="77"/>
      <c r="BJ21" s="80"/>
      <c r="BL21" s="79"/>
    </row>
    <row r="22" spans="20:64" x14ac:dyDescent="0.3">
      <c r="T22" s="204" t="s">
        <v>8</v>
      </c>
      <c r="U22" s="206" t="s">
        <v>14</v>
      </c>
      <c r="V22" s="210">
        <f>(U19-W19)/V20</f>
        <v>0.72368421052631582</v>
      </c>
      <c r="W22" s="79"/>
      <c r="Y22" s="204" t="s">
        <v>8</v>
      </c>
      <c r="Z22" s="206" t="s">
        <v>14</v>
      </c>
      <c r="AA22" s="208">
        <f>(Z19-AB19)/AA20</f>
        <v>-0.77608779261806504</v>
      </c>
      <c r="AC22" s="79"/>
      <c r="AF22" s="204" t="s">
        <v>8</v>
      </c>
      <c r="AG22" s="206" t="s">
        <v>14</v>
      </c>
      <c r="AH22" s="208">
        <f>(AG19-AI19)/AH20</f>
        <v>-0.54747769251477851</v>
      </c>
      <c r="AJ22" s="79"/>
      <c r="AM22" s="204" t="s">
        <v>8</v>
      </c>
      <c r="AN22" s="206" t="s">
        <v>14</v>
      </c>
      <c r="AO22" s="208">
        <f>(AN19-AP19)/AO20</f>
        <v>-0.38202778057962899</v>
      </c>
      <c r="AQ22" s="79"/>
      <c r="AT22" s="204" t="s">
        <v>8</v>
      </c>
      <c r="AU22" s="206" t="s">
        <v>14</v>
      </c>
      <c r="AV22" s="208">
        <f>(AU19-AW19)/AV20</f>
        <v>-0.42217985015236498</v>
      </c>
      <c r="AX22" s="79"/>
      <c r="BA22" s="204" t="s">
        <v>8</v>
      </c>
      <c r="BB22" s="206" t="s">
        <v>14</v>
      </c>
      <c r="BC22" s="208">
        <f>(BB19-BD19)/BC20</f>
        <v>-0.40353411811434298</v>
      </c>
      <c r="BE22" s="79"/>
      <c r="BH22" s="204" t="s">
        <v>8</v>
      </c>
      <c r="BI22" s="206" t="s">
        <v>14</v>
      </c>
      <c r="BJ22" s="208">
        <f>(BI19-BK19)/BJ20</f>
        <v>-0.532502564533469</v>
      </c>
      <c r="BL22" s="79"/>
    </row>
    <row r="23" spans="20:64" ht="15" thickBot="1" x14ac:dyDescent="0.35">
      <c r="T23" s="205"/>
      <c r="U23" s="207"/>
      <c r="V23" s="211"/>
      <c r="W23" s="82"/>
      <c r="Y23" s="205"/>
      <c r="Z23" s="207"/>
      <c r="AA23" s="209"/>
      <c r="AB23" s="81"/>
      <c r="AC23" s="82"/>
      <c r="AF23" s="205"/>
      <c r="AG23" s="207"/>
      <c r="AH23" s="209"/>
      <c r="AI23" s="81"/>
      <c r="AJ23" s="82"/>
      <c r="AM23" s="205"/>
      <c r="AN23" s="207"/>
      <c r="AO23" s="209"/>
      <c r="AP23" s="81"/>
      <c r="AQ23" s="82"/>
      <c r="AT23" s="205"/>
      <c r="AU23" s="207"/>
      <c r="AV23" s="209"/>
      <c r="AW23" s="81"/>
      <c r="AX23" s="82"/>
      <c r="BA23" s="205"/>
      <c r="BB23" s="207"/>
      <c r="BC23" s="209"/>
      <c r="BD23" s="81"/>
      <c r="BE23" s="82"/>
      <c r="BH23" s="205"/>
      <c r="BI23" s="207"/>
      <c r="BJ23" s="209"/>
      <c r="BK23" s="81"/>
      <c r="BL23" s="82"/>
    </row>
    <row r="25" spans="20:64" ht="15" thickBot="1" x14ac:dyDescent="0.35"/>
    <row r="26" spans="20:64" ht="28.8" x14ac:dyDescent="0.3">
      <c r="Y26" s="87" t="s">
        <v>206</v>
      </c>
      <c r="Z26" s="71" t="s">
        <v>38</v>
      </c>
      <c r="AA26" s="72" t="s">
        <v>3</v>
      </c>
      <c r="AB26" s="71" t="s">
        <v>6</v>
      </c>
      <c r="AC26" s="73" t="s">
        <v>7</v>
      </c>
      <c r="AF26" s="87" t="s">
        <v>175</v>
      </c>
      <c r="AG26" s="71" t="s">
        <v>38</v>
      </c>
      <c r="AH26" s="72" t="s">
        <v>3</v>
      </c>
      <c r="AI26" s="71" t="s">
        <v>6</v>
      </c>
      <c r="AJ26" s="73" t="s">
        <v>7</v>
      </c>
      <c r="AM26" s="87" t="s">
        <v>144</v>
      </c>
      <c r="AN26" s="71" t="s">
        <v>38</v>
      </c>
      <c r="AO26" s="72" t="s">
        <v>3</v>
      </c>
      <c r="AP26" s="71" t="s">
        <v>6</v>
      </c>
      <c r="AQ26" s="73" t="s">
        <v>7</v>
      </c>
      <c r="AT26" s="87" t="s">
        <v>115</v>
      </c>
      <c r="AU26" s="71" t="s">
        <v>38</v>
      </c>
      <c r="AV26" s="72" t="s">
        <v>3</v>
      </c>
      <c r="AW26" s="71" t="s">
        <v>6</v>
      </c>
      <c r="AX26" s="73" t="s">
        <v>7</v>
      </c>
      <c r="BA26" s="87" t="s">
        <v>86</v>
      </c>
      <c r="BB26" s="71" t="s">
        <v>38</v>
      </c>
      <c r="BC26" s="72" t="s">
        <v>3</v>
      </c>
      <c r="BD26" s="71" t="s">
        <v>6</v>
      </c>
      <c r="BE26" s="73" t="s">
        <v>7</v>
      </c>
      <c r="BH26" s="87" t="s">
        <v>34</v>
      </c>
      <c r="BI26" s="71" t="s">
        <v>38</v>
      </c>
      <c r="BJ26" s="72" t="s">
        <v>3</v>
      </c>
      <c r="BK26" s="71" t="s">
        <v>6</v>
      </c>
      <c r="BL26" s="73" t="s">
        <v>7</v>
      </c>
    </row>
    <row r="27" spans="20:64" x14ac:dyDescent="0.3">
      <c r="Y27" s="83" t="s">
        <v>209</v>
      </c>
      <c r="Z27" s="86">
        <f>'18-39 All Cause'!L46</f>
        <v>3561</v>
      </c>
      <c r="AA27" s="75">
        <f>AB27-Z27</f>
        <v>12388365.451500004</v>
      </c>
      <c r="AB27" s="84">
        <f>POP18to39*'18-39 All Cause'!L48</f>
        <v>12391926.451500004</v>
      </c>
      <c r="AC27" s="89">
        <f>AB27/AB29</f>
        <v>0.68269146416352322</v>
      </c>
      <c r="AF27" s="83" t="s">
        <v>209</v>
      </c>
      <c r="AG27" s="86">
        <f>'40-49 All Cause'!L46</f>
        <v>6863</v>
      </c>
      <c r="AH27" s="75">
        <f>AI27-AG27</f>
        <v>6325047.7698333338</v>
      </c>
      <c r="AI27" s="84">
        <f>POP40to49*'40-49 All Cause'!L48</f>
        <v>6331910.7698333338</v>
      </c>
      <c r="AJ27" s="89">
        <f>AI27/AI29</f>
        <v>0.80114922514365317</v>
      </c>
      <c r="AM27" s="83" t="s">
        <v>209</v>
      </c>
      <c r="AN27" s="86">
        <f>'50-59 All Cause'!L46</f>
        <v>21840</v>
      </c>
      <c r="AO27" s="75">
        <f>AP27-AN27</f>
        <v>7124235.020833334</v>
      </c>
      <c r="AP27" s="84">
        <f>POP50to59*'50-59 All Cause'!L48</f>
        <v>7146075.020833334</v>
      </c>
      <c r="AQ27" s="89">
        <f>AP27/AP29</f>
        <v>0.87777213475537497</v>
      </c>
      <c r="AT27" s="83" t="s">
        <v>209</v>
      </c>
      <c r="AU27" s="86">
        <f>'60-69 All Cause'!L46</f>
        <v>49205</v>
      </c>
      <c r="AV27" s="75">
        <f>AW27-AU27</f>
        <v>6032235.5120833339</v>
      </c>
      <c r="AW27" s="84">
        <f>POP60to69*'60-69 All Cause'!L48</f>
        <v>6081440.5120833339</v>
      </c>
      <c r="AX27" s="89">
        <f>AW27/AW29</f>
        <v>0.91977753433892306</v>
      </c>
      <c r="BA27" s="83" t="s">
        <v>209</v>
      </c>
      <c r="BB27" s="86">
        <f>'70-79 All Cause'!L46</f>
        <v>111085</v>
      </c>
      <c r="BC27" s="75">
        <f>BD27-BB27</f>
        <v>4735064.6500000013</v>
      </c>
      <c r="BD27" s="84">
        <f>POP70to79*'70-79 All Cause'!L48</f>
        <v>4846149.6500000013</v>
      </c>
      <c r="BE27" s="89">
        <f>BD27/BD29</f>
        <v>0.95351959056967872</v>
      </c>
      <c r="BH27" s="83" t="s">
        <v>209</v>
      </c>
      <c r="BI27" s="86">
        <f>'80+ All-Cause'!L46</f>
        <v>275829</v>
      </c>
      <c r="BJ27" s="75">
        <f>BK27-BI27</f>
        <v>2582412.8956666668</v>
      </c>
      <c r="BK27" s="84">
        <f>POP80PLUS*'80+ All-Cause'!L48</f>
        <v>2858241.8956666668</v>
      </c>
      <c r="BL27" s="89">
        <f>BK27/BK29</f>
        <v>0.96373230588826531</v>
      </c>
    </row>
    <row r="28" spans="20:64" x14ac:dyDescent="0.3">
      <c r="Y28" s="76" t="s">
        <v>4</v>
      </c>
      <c r="Z28" s="86">
        <f>Z8</f>
        <v>928</v>
      </c>
      <c r="AA28" s="75">
        <f>AB28-Z28</f>
        <v>5758722.2152499985</v>
      </c>
      <c r="AB28" s="84">
        <f>AB8</f>
        <v>5759650.2152499985</v>
      </c>
      <c r="AC28" s="89">
        <f>AB28/AB29</f>
        <v>0.31730853583647678</v>
      </c>
      <c r="AF28" s="76" t="s">
        <v>4</v>
      </c>
      <c r="AG28" s="86">
        <f>AG8</f>
        <v>1098</v>
      </c>
      <c r="AH28" s="75">
        <f>AI28-AG28</f>
        <v>1570526.0163333334</v>
      </c>
      <c r="AI28" s="84">
        <f>AI8</f>
        <v>1571624.0163333334</v>
      </c>
      <c r="AJ28" s="89">
        <f>AI28/AI29</f>
        <v>0.19885077485634686</v>
      </c>
      <c r="AM28" s="76" t="s">
        <v>4</v>
      </c>
      <c r="AN28" s="86">
        <f>AN8</f>
        <v>2224</v>
      </c>
      <c r="AO28" s="75">
        <f>AP28-AN28</f>
        <v>992851.44166666688</v>
      </c>
      <c r="AP28" s="84">
        <f>AP8</f>
        <v>995075.44166666688</v>
      </c>
      <c r="AQ28" s="89">
        <f>AP28/AP29</f>
        <v>0.12222786524462505</v>
      </c>
      <c r="AT28" s="76" t="s">
        <v>4</v>
      </c>
      <c r="AU28" s="86">
        <f>AU8</f>
        <v>3029</v>
      </c>
      <c r="AV28" s="75">
        <f>AW28-AU28</f>
        <v>527390.7313333333</v>
      </c>
      <c r="AW28" s="84">
        <f>AW8</f>
        <v>530419.7313333333</v>
      </c>
      <c r="AX28" s="89">
        <f>AW28/AW29</f>
        <v>8.0222465661076922E-2</v>
      </c>
      <c r="BA28" s="76" t="s">
        <v>4</v>
      </c>
      <c r="BB28" s="86">
        <f>BB8</f>
        <v>3859</v>
      </c>
      <c r="BC28" s="75">
        <f>BD28-BB28</f>
        <v>232372.13999999998</v>
      </c>
      <c r="BD28" s="84">
        <f>BD8</f>
        <v>236231.13999999998</v>
      </c>
      <c r="BE28" s="89">
        <f>BD28/BD29</f>
        <v>4.6480409430321321E-2</v>
      </c>
      <c r="BH28" s="76" t="s">
        <v>4</v>
      </c>
      <c r="BI28" s="86">
        <f>BI8</f>
        <v>6770</v>
      </c>
      <c r="BJ28" s="75">
        <f>BK28-BI28</f>
        <v>100792.90116666665</v>
      </c>
      <c r="BK28" s="84">
        <f>BK8</f>
        <v>107562.90116666665</v>
      </c>
      <c r="BL28" s="89">
        <f>BK28/BK29</f>
        <v>3.6267694111734645E-2</v>
      </c>
    </row>
    <row r="29" spans="20:64" x14ac:dyDescent="0.3">
      <c r="Y29" s="77" t="s">
        <v>5</v>
      </c>
      <c r="Z29" s="86">
        <f>SUM(Z27:Z28)</f>
        <v>4489</v>
      </c>
      <c r="AA29" s="2">
        <f>SUM(AA27:AA28)</f>
        <v>18147087.666750003</v>
      </c>
      <c r="AB29" s="84">
        <f>SUM(AB27:AB28)</f>
        <v>18151576.666750003</v>
      </c>
      <c r="AC29" s="78"/>
      <c r="AF29" s="77" t="s">
        <v>5</v>
      </c>
      <c r="AG29" s="86">
        <f>SUM(AG27:AG28)</f>
        <v>7961</v>
      </c>
      <c r="AH29" s="2">
        <f>SUM(AH27:AH28)</f>
        <v>7895573.786166667</v>
      </c>
      <c r="AI29" s="84">
        <f>SUM(AI27:AI28)</f>
        <v>7903534.786166667</v>
      </c>
      <c r="AJ29" s="78"/>
      <c r="AM29" s="77" t="s">
        <v>5</v>
      </c>
      <c r="AN29" s="86">
        <f>SUM(AN27:AN28)</f>
        <v>24064</v>
      </c>
      <c r="AO29" s="2">
        <f>SUM(AO27:AO28)</f>
        <v>8117086.4625000004</v>
      </c>
      <c r="AP29" s="84">
        <f>SUM(AP27:AP28)</f>
        <v>8141150.4625000004</v>
      </c>
      <c r="AQ29" s="78"/>
      <c r="AT29" s="77" t="s">
        <v>5</v>
      </c>
      <c r="AU29" s="86">
        <f>SUM(AU27:AU28)</f>
        <v>52234</v>
      </c>
      <c r="AV29" s="2">
        <f>SUM(AV27:AV28)</f>
        <v>6559626.243416667</v>
      </c>
      <c r="AW29" s="84">
        <f>SUM(AW27:AW28)</f>
        <v>6611860.243416667</v>
      </c>
      <c r="AX29" s="78"/>
      <c r="BA29" s="77" t="s">
        <v>5</v>
      </c>
      <c r="BB29" s="86">
        <f>SUM(BB27:BB28)</f>
        <v>114944</v>
      </c>
      <c r="BC29" s="2">
        <f>SUM(BC27:BC28)</f>
        <v>4967436.790000001</v>
      </c>
      <c r="BD29" s="84">
        <f>SUM(BD27:BD28)</f>
        <v>5082380.790000001</v>
      </c>
      <c r="BE29" s="78"/>
      <c r="BH29" s="77" t="s">
        <v>5</v>
      </c>
      <c r="BI29" s="86">
        <f>SUM(BI27:BI28)</f>
        <v>282599</v>
      </c>
      <c r="BJ29" s="2">
        <f>SUM(BJ27:BJ28)</f>
        <v>2683205.7968333336</v>
      </c>
      <c r="BK29" s="84">
        <f>SUM(BK27:BK28)</f>
        <v>2965804.7968333336</v>
      </c>
      <c r="BL29" s="78"/>
    </row>
    <row r="30" spans="20:64" x14ac:dyDescent="0.3">
      <c r="Y30" s="77"/>
      <c r="AC30" s="79"/>
      <c r="AF30" s="77"/>
      <c r="AJ30" s="79"/>
      <c r="AM30" s="77"/>
      <c r="AQ30" s="79"/>
      <c r="AT30" s="77"/>
      <c r="AX30" s="79"/>
      <c r="BA30" s="77"/>
      <c r="BE30" s="79"/>
      <c r="BH30" s="77"/>
      <c r="BL30" s="79"/>
    </row>
    <row r="31" spans="20:64" x14ac:dyDescent="0.3">
      <c r="Y31" s="77"/>
      <c r="AC31" s="79"/>
      <c r="AF31" s="77"/>
      <c r="AJ31" s="79"/>
      <c r="AM31" s="77"/>
      <c r="AQ31" s="79"/>
      <c r="AT31" s="77"/>
      <c r="AX31" s="79"/>
      <c r="BA31" s="77"/>
      <c r="BE31" s="79"/>
      <c r="BH31" s="77"/>
      <c r="BL31" s="79"/>
    </row>
    <row r="32" spans="20:64" x14ac:dyDescent="0.3">
      <c r="Y32" s="77" t="s">
        <v>55</v>
      </c>
      <c r="AB32" s="80">
        <f>Z27/AB27</f>
        <v>2.8736452027351662E-4</v>
      </c>
      <c r="AC32" s="79"/>
      <c r="AF32" s="77" t="s">
        <v>55</v>
      </c>
      <c r="AI32" s="80">
        <f>AG27/AI27</f>
        <v>1.0838750338518503E-3</v>
      </c>
      <c r="AJ32" s="79"/>
      <c r="AM32" s="77" t="s">
        <v>55</v>
      </c>
      <c r="AP32" s="80">
        <f>AN27/AP27</f>
        <v>3.0562231625512861E-3</v>
      </c>
      <c r="AQ32" s="79"/>
      <c r="AT32" s="77" t="s">
        <v>55</v>
      </c>
      <c r="AW32" s="80">
        <f>AU27/AW27</f>
        <v>8.091010658121808E-3</v>
      </c>
      <c r="AX32" s="79"/>
      <c r="BA32" s="77" t="s">
        <v>55</v>
      </c>
      <c r="BD32" s="80">
        <f>BB27/BD27</f>
        <v>2.2922321435121174E-2</v>
      </c>
      <c r="BE32" s="79"/>
      <c r="BH32" s="77" t="s">
        <v>208</v>
      </c>
      <c r="BK32" s="80">
        <f>BI27/BK27</f>
        <v>9.6503028808786195E-2</v>
      </c>
      <c r="BL32" s="79"/>
    </row>
    <row r="33" spans="25:64" x14ac:dyDescent="0.3">
      <c r="Y33" s="77" t="s">
        <v>56</v>
      </c>
      <c r="AB33" s="80">
        <f>Z28/AB28</f>
        <v>1.6112089542224398E-4</v>
      </c>
      <c r="AC33" s="79"/>
      <c r="AF33" s="77" t="s">
        <v>56</v>
      </c>
      <c r="AI33" s="80">
        <f>AG28/AI28</f>
        <v>6.9864038000747866E-4</v>
      </c>
      <c r="AJ33" s="79"/>
      <c r="AM33" s="77" t="s">
        <v>56</v>
      </c>
      <c r="AP33" s="80">
        <f>AN28/AP28</f>
        <v>2.2350064194881433E-3</v>
      </c>
      <c r="AQ33" s="79"/>
      <c r="AT33" s="77" t="s">
        <v>56</v>
      </c>
      <c r="AW33" s="80">
        <f>AU28/AW28</f>
        <v>5.7105718755708886E-3</v>
      </c>
      <c r="AX33" s="79"/>
      <c r="BA33" s="77" t="s">
        <v>56</v>
      </c>
      <c r="BD33" s="80">
        <f>BB28/BD28</f>
        <v>1.6335695624209407E-2</v>
      </c>
      <c r="BE33" s="79"/>
      <c r="BH33" s="77" t="s">
        <v>56</v>
      </c>
      <c r="BK33" s="80">
        <f>BI28/BK28</f>
        <v>6.2939916333327739E-2</v>
      </c>
      <c r="BL33" s="79"/>
    </row>
    <row r="34" spans="25:64" x14ac:dyDescent="0.3">
      <c r="Y34" s="77"/>
      <c r="AC34" s="79"/>
      <c r="AF34" s="77"/>
      <c r="AJ34" s="79"/>
      <c r="AM34" s="77"/>
      <c r="AQ34" s="79"/>
      <c r="AT34" s="77"/>
      <c r="AX34" s="79"/>
      <c r="BA34" s="77"/>
      <c r="BE34" s="79"/>
      <c r="BH34" s="77"/>
      <c r="BL34" s="79"/>
    </row>
    <row r="35" spans="25:64" x14ac:dyDescent="0.3">
      <c r="Y35" s="77"/>
      <c r="AC35" s="79"/>
      <c r="AF35" s="77"/>
      <c r="AJ35" s="79"/>
      <c r="AM35" s="77"/>
      <c r="AQ35" s="79"/>
      <c r="AT35" s="77"/>
      <c r="AX35" s="79"/>
      <c r="BA35" s="77"/>
      <c r="BE35" s="79"/>
      <c r="BH35" s="77"/>
      <c r="BL35" s="79"/>
    </row>
    <row r="36" spans="25:64" x14ac:dyDescent="0.3">
      <c r="Y36" s="204" t="s">
        <v>8</v>
      </c>
      <c r="Z36" s="3" t="s">
        <v>11</v>
      </c>
      <c r="AA36" s="4" t="s">
        <v>12</v>
      </c>
      <c r="AB36" s="5" t="s">
        <v>13</v>
      </c>
      <c r="AC36" s="79"/>
      <c r="AF36" s="204" t="s">
        <v>8</v>
      </c>
      <c r="AG36" s="3" t="s">
        <v>11</v>
      </c>
      <c r="AH36" s="4" t="s">
        <v>12</v>
      </c>
      <c r="AI36" s="5" t="s">
        <v>13</v>
      </c>
      <c r="AJ36" s="79"/>
      <c r="AM36" s="204" t="s">
        <v>8</v>
      </c>
      <c r="AN36" s="3" t="s">
        <v>11</v>
      </c>
      <c r="AO36" s="4" t="s">
        <v>12</v>
      </c>
      <c r="AP36" s="5" t="s">
        <v>13</v>
      </c>
      <c r="AQ36" s="79"/>
      <c r="AT36" s="204" t="s">
        <v>8</v>
      </c>
      <c r="AU36" s="3" t="s">
        <v>11</v>
      </c>
      <c r="AV36" s="4" t="s">
        <v>12</v>
      </c>
      <c r="AW36" s="5" t="s">
        <v>13</v>
      </c>
      <c r="AX36" s="79"/>
      <c r="BA36" s="204" t="s">
        <v>8</v>
      </c>
      <c r="BB36" s="3" t="s">
        <v>11</v>
      </c>
      <c r="BC36" s="4" t="s">
        <v>12</v>
      </c>
      <c r="BD36" s="5" t="s">
        <v>13</v>
      </c>
      <c r="BE36" s="79"/>
      <c r="BH36" s="204" t="s">
        <v>8</v>
      </c>
      <c r="BI36" s="3" t="s">
        <v>11</v>
      </c>
      <c r="BJ36" s="4" t="s">
        <v>12</v>
      </c>
      <c r="BK36" s="5" t="s">
        <v>13</v>
      </c>
      <c r="BL36" s="79"/>
    </row>
    <row r="37" spans="25:64" x14ac:dyDescent="0.3">
      <c r="Y37" s="204"/>
      <c r="AA37" s="2" t="s">
        <v>11</v>
      </c>
      <c r="AC37" s="79"/>
      <c r="AF37" s="204"/>
      <c r="AH37" s="2" t="s">
        <v>11</v>
      </c>
      <c r="AJ37" s="79"/>
      <c r="AM37" s="204"/>
      <c r="AO37" s="2" t="s">
        <v>11</v>
      </c>
      <c r="AQ37" s="79"/>
      <c r="AT37" s="204"/>
      <c r="AV37" s="2" t="s">
        <v>11</v>
      </c>
      <c r="AX37" s="79"/>
      <c r="BA37" s="204"/>
      <c r="BC37" s="2" t="s">
        <v>11</v>
      </c>
      <c r="BE37" s="79"/>
      <c r="BH37" s="204"/>
      <c r="BJ37" s="2" t="s">
        <v>11</v>
      </c>
      <c r="BL37" s="79"/>
    </row>
    <row r="38" spans="25:64" x14ac:dyDescent="0.3">
      <c r="Y38" s="77"/>
      <c r="AC38" s="79"/>
      <c r="AF38" s="77"/>
      <c r="AJ38" s="79"/>
      <c r="AM38" s="77"/>
      <c r="AQ38" s="79"/>
      <c r="AT38" s="77"/>
      <c r="AX38" s="79"/>
      <c r="BA38" s="77"/>
      <c r="BE38" s="79"/>
      <c r="BH38" s="77"/>
      <c r="BL38" s="79"/>
    </row>
    <row r="39" spans="25:64" x14ac:dyDescent="0.3">
      <c r="Y39" s="204" t="s">
        <v>8</v>
      </c>
      <c r="Z39" s="80">
        <f>AB33</f>
        <v>1.6112089542224398E-4</v>
      </c>
      <c r="AA39" s="4" t="s">
        <v>12</v>
      </c>
      <c r="AB39" s="80">
        <f>AB32</f>
        <v>2.8736452027351662E-4</v>
      </c>
      <c r="AC39" s="79"/>
      <c r="AF39" s="204" t="s">
        <v>8</v>
      </c>
      <c r="AG39" s="80">
        <f>AI33</f>
        <v>6.9864038000747866E-4</v>
      </c>
      <c r="AH39" s="4" t="s">
        <v>12</v>
      </c>
      <c r="AI39" s="80">
        <f>AI32</f>
        <v>1.0838750338518503E-3</v>
      </c>
      <c r="AJ39" s="79"/>
      <c r="AM39" s="204" t="s">
        <v>8</v>
      </c>
      <c r="AN39" s="80">
        <f>AP33</f>
        <v>2.2350064194881433E-3</v>
      </c>
      <c r="AO39" s="4" t="s">
        <v>12</v>
      </c>
      <c r="AP39" s="80">
        <f>AP32</f>
        <v>3.0562231625512861E-3</v>
      </c>
      <c r="AQ39" s="79"/>
      <c r="AT39" s="204" t="s">
        <v>8</v>
      </c>
      <c r="AU39" s="80">
        <f>AW33</f>
        <v>5.7105718755708886E-3</v>
      </c>
      <c r="AV39" s="4" t="s">
        <v>12</v>
      </c>
      <c r="AW39" s="80">
        <f>AW32</f>
        <v>8.091010658121808E-3</v>
      </c>
      <c r="AX39" s="79"/>
      <c r="BA39" s="204" t="s">
        <v>8</v>
      </c>
      <c r="BB39" s="80">
        <f>BD33</f>
        <v>1.6335695624209407E-2</v>
      </c>
      <c r="BC39" s="4" t="s">
        <v>12</v>
      </c>
      <c r="BD39" s="80">
        <f>BD32</f>
        <v>2.2922321435121174E-2</v>
      </c>
      <c r="BE39" s="79"/>
      <c r="BH39" s="204" t="s">
        <v>8</v>
      </c>
      <c r="BI39" s="80">
        <f>BK33</f>
        <v>6.2939916333327739E-2</v>
      </c>
      <c r="BJ39" s="4" t="s">
        <v>12</v>
      </c>
      <c r="BK39" s="80">
        <f>BK32</f>
        <v>9.6503028808786195E-2</v>
      </c>
      <c r="BL39" s="79"/>
    </row>
    <row r="40" spans="25:64" x14ac:dyDescent="0.3">
      <c r="Y40" s="204"/>
      <c r="Z40" s="80"/>
      <c r="AA40" s="80">
        <f>AB33</f>
        <v>1.6112089542224398E-4</v>
      </c>
      <c r="AB40" s="80"/>
      <c r="AC40" s="79"/>
      <c r="AF40" s="204"/>
      <c r="AG40" s="80"/>
      <c r="AH40" s="80">
        <f>AI33</f>
        <v>6.9864038000747866E-4</v>
      </c>
      <c r="AI40" s="80"/>
      <c r="AJ40" s="79"/>
      <c r="AM40" s="204"/>
      <c r="AN40" s="80"/>
      <c r="AO40" s="80">
        <f>AP33</f>
        <v>2.2350064194881433E-3</v>
      </c>
      <c r="AP40" s="80"/>
      <c r="AQ40" s="79"/>
      <c r="AT40" s="204"/>
      <c r="AU40" s="80"/>
      <c r="AV40" s="80">
        <f>AW33</f>
        <v>5.7105718755708886E-3</v>
      </c>
      <c r="AW40" s="80"/>
      <c r="AX40" s="79"/>
      <c r="BA40" s="204"/>
      <c r="BB40" s="80"/>
      <c r="BC40" s="80">
        <f>BD33</f>
        <v>1.6335695624209407E-2</v>
      </c>
      <c r="BD40" s="80"/>
      <c r="BE40" s="79"/>
      <c r="BH40" s="204"/>
      <c r="BI40" s="80"/>
      <c r="BJ40" s="80">
        <f>BK33</f>
        <v>6.2939916333327739E-2</v>
      </c>
      <c r="BK40" s="80"/>
      <c r="BL40" s="79"/>
    </row>
    <row r="41" spans="25:64" x14ac:dyDescent="0.3">
      <c r="Y41" s="77"/>
      <c r="AA41" s="80"/>
      <c r="AC41" s="79"/>
      <c r="AF41" s="77"/>
      <c r="AH41" s="80"/>
      <c r="AJ41" s="79"/>
      <c r="AM41" s="77"/>
      <c r="AO41" s="80"/>
      <c r="AQ41" s="79"/>
      <c r="AT41" s="77"/>
      <c r="AV41" s="80"/>
      <c r="AX41" s="79"/>
      <c r="BA41" s="77"/>
      <c r="BC41" s="80"/>
      <c r="BE41" s="79"/>
      <c r="BH41" s="77"/>
      <c r="BJ41" s="80"/>
      <c r="BL41" s="79"/>
    </row>
    <row r="42" spans="25:64" x14ac:dyDescent="0.3">
      <c r="Y42" s="204" t="s">
        <v>8</v>
      </c>
      <c r="Z42" s="206" t="s">
        <v>14</v>
      </c>
      <c r="AA42" s="214">
        <f>(Z39-AB39)/AA40</f>
        <v>-0.78353353561268591</v>
      </c>
      <c r="AC42" s="79"/>
      <c r="AF42" s="204" t="s">
        <v>8</v>
      </c>
      <c r="AG42" s="206" t="s">
        <v>14</v>
      </c>
      <c r="AH42" s="214">
        <f>(AG39-AI39)/AH40</f>
        <v>-0.55140622395780781</v>
      </c>
      <c r="AJ42" s="79"/>
      <c r="AM42" s="204" t="s">
        <v>8</v>
      </c>
      <c r="AN42" s="206" t="s">
        <v>14</v>
      </c>
      <c r="AO42" s="214">
        <f>(AN39-AP39)/AO40</f>
        <v>-0.36743372900522414</v>
      </c>
      <c r="AQ42" s="79"/>
      <c r="AT42" s="204" t="s">
        <v>8</v>
      </c>
      <c r="AU42" s="206" t="s">
        <v>14</v>
      </c>
      <c r="AV42" s="214">
        <f>(AU39-AW39)/AV40</f>
        <v>-0.4168477053470141</v>
      </c>
      <c r="AX42" s="79"/>
      <c r="BA42" s="204" t="s">
        <v>8</v>
      </c>
      <c r="BB42" s="206" t="s">
        <v>14</v>
      </c>
      <c r="BC42" s="214">
        <f>(BB39-BD39)/BC40</f>
        <v>-0.40320448926279118</v>
      </c>
      <c r="BE42" s="79"/>
      <c r="BH42" s="204" t="s">
        <v>8</v>
      </c>
      <c r="BI42" s="206" t="s">
        <v>14</v>
      </c>
      <c r="BJ42" s="214">
        <f>(BI39-BK39)/BJ40</f>
        <v>-0.53325638848500068</v>
      </c>
      <c r="BL42" s="79"/>
    </row>
    <row r="43" spans="25:64" ht="15" thickBot="1" x14ac:dyDescent="0.35">
      <c r="Y43" s="205"/>
      <c r="Z43" s="207"/>
      <c r="AA43" s="215"/>
      <c r="AB43" s="81"/>
      <c r="AC43" s="82"/>
      <c r="AF43" s="205"/>
      <c r="AG43" s="207"/>
      <c r="AH43" s="215"/>
      <c r="AI43" s="81"/>
      <c r="AJ43" s="82"/>
      <c r="AM43" s="205"/>
      <c r="AN43" s="207"/>
      <c r="AO43" s="215"/>
      <c r="AP43" s="81"/>
      <c r="AQ43" s="82"/>
      <c r="AT43" s="205"/>
      <c r="AU43" s="207"/>
      <c r="AV43" s="215"/>
      <c r="AW43" s="81"/>
      <c r="AX43" s="82"/>
      <c r="BA43" s="205"/>
      <c r="BB43" s="207"/>
      <c r="BC43" s="215"/>
      <c r="BD43" s="81"/>
      <c r="BE43" s="82"/>
      <c r="BH43" s="205"/>
      <c r="BI43" s="207"/>
      <c r="BJ43" s="215"/>
      <c r="BK43" s="81"/>
      <c r="BL43" s="82"/>
    </row>
    <row r="45" spans="25:64" ht="15" thickBot="1" x14ac:dyDescent="0.35"/>
    <row r="46" spans="25:64" ht="28.8" x14ac:dyDescent="0.3">
      <c r="Y46" s="87" t="s">
        <v>206</v>
      </c>
      <c r="Z46" s="71" t="s">
        <v>38</v>
      </c>
      <c r="AA46" s="72" t="s">
        <v>3</v>
      </c>
      <c r="AB46" s="71" t="s">
        <v>6</v>
      </c>
      <c r="AC46" s="73" t="s">
        <v>7</v>
      </c>
      <c r="AF46" s="87" t="s">
        <v>175</v>
      </c>
      <c r="AG46" s="71" t="s">
        <v>38</v>
      </c>
      <c r="AH46" s="72" t="s">
        <v>3</v>
      </c>
      <c r="AI46" s="71" t="s">
        <v>6</v>
      </c>
      <c r="AJ46" s="73" t="s">
        <v>7</v>
      </c>
      <c r="AM46" s="87" t="s">
        <v>144</v>
      </c>
      <c r="AN46" s="71" t="s">
        <v>38</v>
      </c>
      <c r="AO46" s="72" t="s">
        <v>3</v>
      </c>
      <c r="AP46" s="71" t="s">
        <v>6</v>
      </c>
      <c r="AQ46" s="73" t="s">
        <v>7</v>
      </c>
      <c r="AT46" s="87" t="s">
        <v>115</v>
      </c>
      <c r="AU46" s="71" t="s">
        <v>38</v>
      </c>
      <c r="AV46" s="72" t="s">
        <v>3</v>
      </c>
      <c r="AW46" s="71" t="s">
        <v>6</v>
      </c>
      <c r="AX46" s="73" t="s">
        <v>7</v>
      </c>
      <c r="BA46" s="87" t="s">
        <v>86</v>
      </c>
      <c r="BB46" s="71" t="s">
        <v>38</v>
      </c>
      <c r="BC46" s="72" t="s">
        <v>3</v>
      </c>
      <c r="BD46" s="71" t="s">
        <v>6</v>
      </c>
      <c r="BE46" s="73" t="s">
        <v>7</v>
      </c>
      <c r="BH46" s="87" t="s">
        <v>34</v>
      </c>
      <c r="BI46" s="71" t="s">
        <v>38</v>
      </c>
      <c r="BJ46" s="72" t="s">
        <v>3</v>
      </c>
      <c r="BK46" s="71" t="s">
        <v>6</v>
      </c>
      <c r="BL46" s="73" t="s">
        <v>7</v>
      </c>
    </row>
    <row r="47" spans="25:64" x14ac:dyDescent="0.3">
      <c r="Y47" s="85" t="s">
        <v>210</v>
      </c>
      <c r="Z47" s="75">
        <f>'18-39 All Cause'!O39</f>
        <v>2516</v>
      </c>
      <c r="AA47" s="75">
        <f>AB47-Z47</f>
        <v>8058128.0114999991</v>
      </c>
      <c r="AB47" s="84">
        <f>POP18to39*'18-39 All Cause'!O41</f>
        <v>8060644.0114999991</v>
      </c>
      <c r="AC47" s="89">
        <f>AB47/AB49</f>
        <v>0.58324691784767835</v>
      </c>
      <c r="AF47" s="85" t="s">
        <v>210</v>
      </c>
      <c r="AG47" s="75">
        <f>'40-49 All Cause'!O39</f>
        <v>5369</v>
      </c>
      <c r="AH47" s="75">
        <f>AI47-AG47</f>
        <v>4401233.5396666666</v>
      </c>
      <c r="AI47" s="84">
        <f>POP40to49*'40-49 All Cause'!O41</f>
        <v>4406602.5396666666</v>
      </c>
      <c r="AJ47" s="89">
        <f>AI47/AI49</f>
        <v>0.73710865561694294</v>
      </c>
      <c r="AM47" s="85" t="s">
        <v>210</v>
      </c>
      <c r="AN47" s="75">
        <f>'50-59 All Cause'!O39</f>
        <v>18569</v>
      </c>
      <c r="AO47" s="75">
        <f>AP47-AN47</f>
        <v>6304019.072916667</v>
      </c>
      <c r="AP47" s="84">
        <f>POP50to59*'50-59 All Cause'!O41</f>
        <v>6322588.072916667</v>
      </c>
      <c r="AQ47" s="89">
        <f>AP47/AP49</f>
        <v>0.86401732743196147</v>
      </c>
      <c r="AT47" s="85" t="s">
        <v>210</v>
      </c>
      <c r="AU47" s="75">
        <f>'60-69 All Cause'!O39</f>
        <v>44607</v>
      </c>
      <c r="AV47" s="75">
        <f>AW47-AU47</f>
        <v>5649047.6580833346</v>
      </c>
      <c r="AW47" s="84">
        <f>POP60to69*'60-69 All Cause'!O41</f>
        <v>5693654.6580833346</v>
      </c>
      <c r="AX47" s="89">
        <f>AW47/AW49</f>
        <v>0.9147793393608451</v>
      </c>
      <c r="BA47" s="85" t="s">
        <v>210</v>
      </c>
      <c r="BB47" s="75">
        <f>'70-79 All Cause'!O39</f>
        <v>105801</v>
      </c>
      <c r="BC47" s="75">
        <f>BD47-BB47</f>
        <v>4610720.0099999988</v>
      </c>
      <c r="BD47" s="84">
        <f>POP70to79*'70-79 All Cause'!O41</f>
        <v>4716521.0099999988</v>
      </c>
      <c r="BE47" s="89">
        <f>BD47/BD49</f>
        <v>0.95230305639259583</v>
      </c>
      <c r="BH47" s="85" t="s">
        <v>210</v>
      </c>
      <c r="BI47" s="75">
        <f>'80+ All-Cause'!O39</f>
        <v>267548</v>
      </c>
      <c r="BJ47" s="75">
        <f>BK47-BI47</f>
        <v>2532068.3883333337</v>
      </c>
      <c r="BK47" s="84">
        <f>POP80PLUS*'80+ All-Cause'!O41</f>
        <v>2799616.3883333337</v>
      </c>
      <c r="BL47" s="89">
        <f>BK47/BK49</f>
        <v>0.96300093992993252</v>
      </c>
    </row>
    <row r="48" spans="25:64" x14ac:dyDescent="0.3">
      <c r="Y48" s="76" t="s">
        <v>4</v>
      </c>
      <c r="Z48" s="75">
        <f>Z28</f>
        <v>928</v>
      </c>
      <c r="AA48" s="75">
        <f>AB48-Z48</f>
        <v>5758722.2152499985</v>
      </c>
      <c r="AB48" s="84">
        <f>AB28</f>
        <v>5759650.2152499985</v>
      </c>
      <c r="AC48" s="89">
        <f>AB48/AB49</f>
        <v>0.41675308215232165</v>
      </c>
      <c r="AF48" s="76" t="s">
        <v>4</v>
      </c>
      <c r="AG48" s="75">
        <f>AG28</f>
        <v>1098</v>
      </c>
      <c r="AH48" s="75">
        <f>AI48-AG48</f>
        <v>1570526.0163333334</v>
      </c>
      <c r="AI48" s="84">
        <f>AI28</f>
        <v>1571624.0163333334</v>
      </c>
      <c r="AJ48" s="89">
        <f>AI48/AI49</f>
        <v>0.26289134438305711</v>
      </c>
      <c r="AM48" s="76" t="s">
        <v>4</v>
      </c>
      <c r="AN48" s="75">
        <f>AN28</f>
        <v>2224</v>
      </c>
      <c r="AO48" s="75">
        <f>AP48-AN48</f>
        <v>992851.44166666688</v>
      </c>
      <c r="AP48" s="84">
        <f>AP28</f>
        <v>995075.44166666688</v>
      </c>
      <c r="AQ48" s="89">
        <f>AP48/AP49</f>
        <v>0.13598267256803842</v>
      </c>
      <c r="AT48" s="76" t="s">
        <v>4</v>
      </c>
      <c r="AU48" s="75">
        <f>AU28</f>
        <v>3029</v>
      </c>
      <c r="AV48" s="75">
        <f>AW48-AU48</f>
        <v>527390.7313333333</v>
      </c>
      <c r="AW48" s="84">
        <f>AW28</f>
        <v>530419.7313333333</v>
      </c>
      <c r="AX48" s="89">
        <f>AW48/AW49</f>
        <v>8.5220660639154941E-2</v>
      </c>
      <c r="BA48" s="76" t="s">
        <v>4</v>
      </c>
      <c r="BB48" s="75">
        <f>BB28</f>
        <v>3859</v>
      </c>
      <c r="BC48" s="75">
        <f>BD48-BB48</f>
        <v>232372.13999999998</v>
      </c>
      <c r="BD48" s="84">
        <f>BD28</f>
        <v>236231.13999999998</v>
      </c>
      <c r="BE48" s="89">
        <f>BD48/BD49</f>
        <v>4.769694360740423E-2</v>
      </c>
      <c r="BH48" s="76" t="s">
        <v>4</v>
      </c>
      <c r="BI48" s="75">
        <f>BI28</f>
        <v>6770</v>
      </c>
      <c r="BJ48" s="75">
        <f>BK48-BI48</f>
        <v>100792.90116666665</v>
      </c>
      <c r="BK48" s="84">
        <f>BK28</f>
        <v>107562.90116666665</v>
      </c>
      <c r="BL48" s="89">
        <f>BK48/BK49</f>
        <v>3.6999060070067494E-2</v>
      </c>
    </row>
    <row r="49" spans="25:64" x14ac:dyDescent="0.3">
      <c r="Y49" s="77" t="s">
        <v>5</v>
      </c>
      <c r="Z49" s="75">
        <f>SUM(Z47:Z48)</f>
        <v>3444</v>
      </c>
      <c r="AA49" s="2">
        <f>SUM(AA47:AA48)</f>
        <v>13816850.226749998</v>
      </c>
      <c r="AB49" s="84">
        <f>SUM(AB47:AB48)</f>
        <v>13820294.226749998</v>
      </c>
      <c r="AC49" s="78"/>
      <c r="AF49" s="77" t="s">
        <v>5</v>
      </c>
      <c r="AG49" s="75">
        <f>SUM(AG47:AG48)</f>
        <v>6467</v>
      </c>
      <c r="AH49" s="84">
        <f>SUM(AH47:AH48)</f>
        <v>5971759.5559999999</v>
      </c>
      <c r="AI49" s="84">
        <f>SUM(AI47:AI48)</f>
        <v>5978226.5559999999</v>
      </c>
      <c r="AJ49" s="78"/>
      <c r="AM49" s="77" t="s">
        <v>5</v>
      </c>
      <c r="AN49" s="75">
        <f>SUM(AN47:AN48)</f>
        <v>20793</v>
      </c>
      <c r="AO49" s="84">
        <f>SUM(AO47:AO48)</f>
        <v>7296870.5145833343</v>
      </c>
      <c r="AP49" s="84">
        <f>SUM(AP47:AP48)</f>
        <v>7317663.5145833343</v>
      </c>
      <c r="AQ49" s="78"/>
      <c r="AT49" s="77" t="s">
        <v>5</v>
      </c>
      <c r="AU49" s="75">
        <f>SUM(AU47:AU48)</f>
        <v>47636</v>
      </c>
      <c r="AV49" s="84">
        <f>SUM(AV47:AV48)</f>
        <v>6176438.3894166676</v>
      </c>
      <c r="AW49" s="84">
        <f>SUM(AW47:AW48)</f>
        <v>6224074.3894166676</v>
      </c>
      <c r="AX49" s="78"/>
      <c r="BA49" s="77" t="s">
        <v>5</v>
      </c>
      <c r="BB49" s="75">
        <f>SUM(BB47:BB48)</f>
        <v>109660</v>
      </c>
      <c r="BC49" s="84">
        <f>SUM(BC47:BC48)</f>
        <v>4843092.1499999985</v>
      </c>
      <c r="BD49" s="84">
        <f>SUM(BD47:BD48)</f>
        <v>4952752.1499999985</v>
      </c>
      <c r="BE49" s="78"/>
      <c r="BH49" s="77" t="s">
        <v>5</v>
      </c>
      <c r="BI49" s="75">
        <f>SUM(BI47:BI48)</f>
        <v>274318</v>
      </c>
      <c r="BJ49" s="84">
        <f>SUM(BJ47:BJ48)</f>
        <v>2632861.2895000004</v>
      </c>
      <c r="BK49" s="84">
        <f>SUM(BK47:BK48)</f>
        <v>2907179.2895000004</v>
      </c>
      <c r="BL49" s="78"/>
    </row>
    <row r="50" spans="25:64" x14ac:dyDescent="0.3">
      <c r="Y50" s="77"/>
      <c r="Z50" s="84"/>
      <c r="AA50" s="84"/>
      <c r="AC50" s="79"/>
      <c r="AF50" s="77"/>
      <c r="AG50" s="84"/>
      <c r="AH50" s="84"/>
      <c r="AJ50" s="79"/>
      <c r="AM50" s="77"/>
      <c r="AN50" s="84"/>
      <c r="AO50" s="84"/>
      <c r="AQ50" s="79"/>
      <c r="AT50" s="77"/>
      <c r="AU50" s="84"/>
      <c r="AV50" s="84"/>
      <c r="AX50" s="79"/>
      <c r="BA50" s="77"/>
      <c r="BB50" s="84"/>
      <c r="BC50" s="84"/>
      <c r="BE50" s="79"/>
      <c r="BH50" s="77"/>
      <c r="BI50" s="84"/>
      <c r="BJ50" s="84"/>
      <c r="BL50" s="79"/>
    </row>
    <row r="51" spans="25:64" x14ac:dyDescent="0.3">
      <c r="Y51" s="77"/>
      <c r="AC51" s="79"/>
      <c r="AF51" s="77"/>
      <c r="AJ51" s="79"/>
      <c r="AM51" s="77"/>
      <c r="AQ51" s="79"/>
      <c r="AT51" s="77"/>
      <c r="AX51" s="79"/>
      <c r="BA51" s="77"/>
      <c r="BE51" s="79"/>
      <c r="BH51" s="77"/>
      <c r="BL51" s="79"/>
    </row>
    <row r="52" spans="25:64" x14ac:dyDescent="0.3">
      <c r="Y52" s="77" t="s">
        <v>55</v>
      </c>
      <c r="AB52" s="80">
        <f>Z47/AB47</f>
        <v>3.1213386875917867E-4</v>
      </c>
      <c r="AC52" s="79"/>
      <c r="AF52" s="77" t="s">
        <v>207</v>
      </c>
      <c r="AI52" s="80">
        <f>AG47/AI47</f>
        <v>1.218398971014557E-3</v>
      </c>
      <c r="AJ52" s="79"/>
      <c r="AM52" s="77" t="s">
        <v>207</v>
      </c>
      <c r="AP52" s="80">
        <f>AN47/AP47</f>
        <v>2.9369302231695054E-3</v>
      </c>
      <c r="AQ52" s="79"/>
      <c r="AT52" s="77" t="s">
        <v>207</v>
      </c>
      <c r="AW52" s="80">
        <f>AU47/AW47</f>
        <v>7.8345109914018107E-3</v>
      </c>
      <c r="AX52" s="79"/>
      <c r="BA52" s="77" t="s">
        <v>207</v>
      </c>
      <c r="BD52" s="80">
        <f>BB47/BD47</f>
        <v>2.243200014919472E-2</v>
      </c>
      <c r="BE52" s="79"/>
      <c r="BH52" s="77" t="s">
        <v>207</v>
      </c>
      <c r="BK52" s="80">
        <f>BI47/BK47</f>
        <v>9.5565950076209036E-2</v>
      </c>
      <c r="BL52" s="79"/>
    </row>
    <row r="53" spans="25:64" x14ac:dyDescent="0.3">
      <c r="Y53" s="77" t="s">
        <v>56</v>
      </c>
      <c r="AB53" s="80">
        <f>Z48/AB48</f>
        <v>1.6112089542224398E-4</v>
      </c>
      <c r="AC53" s="79"/>
      <c r="AF53" s="77" t="s">
        <v>56</v>
      </c>
      <c r="AI53" s="80">
        <f>AG48/AI48</f>
        <v>6.9864038000747866E-4</v>
      </c>
      <c r="AJ53" s="79"/>
      <c r="AM53" s="77" t="s">
        <v>56</v>
      </c>
      <c r="AP53" s="80">
        <f>AN48/AP48</f>
        <v>2.2350064194881433E-3</v>
      </c>
      <c r="AQ53" s="79"/>
      <c r="AT53" s="77" t="s">
        <v>56</v>
      </c>
      <c r="AW53" s="80">
        <f>AU48/AW48</f>
        <v>5.7105718755708886E-3</v>
      </c>
      <c r="AX53" s="79"/>
      <c r="BA53" s="77" t="s">
        <v>56</v>
      </c>
      <c r="BD53" s="80">
        <f>BB48/BD48</f>
        <v>1.6335695624209407E-2</v>
      </c>
      <c r="BE53" s="79"/>
      <c r="BH53" s="77" t="s">
        <v>56</v>
      </c>
      <c r="BK53" s="80">
        <f>BI48/BK48</f>
        <v>6.2939916333327739E-2</v>
      </c>
      <c r="BL53" s="79"/>
    </row>
    <row r="54" spans="25:64" x14ac:dyDescent="0.3">
      <c r="Y54" s="77"/>
      <c r="AC54" s="79"/>
      <c r="AF54" s="77"/>
      <c r="AJ54" s="79"/>
      <c r="AM54" s="77"/>
      <c r="AQ54" s="79"/>
      <c r="AT54" s="77"/>
      <c r="AX54" s="79"/>
      <c r="BA54" s="77"/>
      <c r="BE54" s="79"/>
      <c r="BH54" s="77"/>
      <c r="BL54" s="79"/>
    </row>
    <row r="55" spans="25:64" x14ac:dyDescent="0.3">
      <c r="Y55" s="77"/>
      <c r="AC55" s="79"/>
      <c r="AF55" s="77"/>
      <c r="AJ55" s="79"/>
      <c r="AM55" s="77"/>
      <c r="AQ55" s="79"/>
      <c r="AT55" s="77"/>
      <c r="AX55" s="79"/>
      <c r="BA55" s="77"/>
      <c r="BE55" s="79"/>
      <c r="BH55" s="77"/>
      <c r="BL55" s="79"/>
    </row>
    <row r="56" spans="25:64" x14ac:dyDescent="0.3">
      <c r="Y56" s="204" t="s">
        <v>8</v>
      </c>
      <c r="Z56" s="3" t="s">
        <v>11</v>
      </c>
      <c r="AA56" s="4" t="s">
        <v>12</v>
      </c>
      <c r="AB56" s="5" t="s">
        <v>13</v>
      </c>
      <c r="AC56" s="79"/>
      <c r="AF56" s="204" t="s">
        <v>8</v>
      </c>
      <c r="AG56" s="3" t="s">
        <v>11</v>
      </c>
      <c r="AH56" s="4" t="s">
        <v>12</v>
      </c>
      <c r="AI56" s="5" t="s">
        <v>13</v>
      </c>
      <c r="AJ56" s="79"/>
      <c r="AM56" s="204" t="s">
        <v>8</v>
      </c>
      <c r="AN56" s="3" t="s">
        <v>11</v>
      </c>
      <c r="AO56" s="4" t="s">
        <v>12</v>
      </c>
      <c r="AP56" s="5" t="s">
        <v>13</v>
      </c>
      <c r="AQ56" s="79"/>
      <c r="AT56" s="204" t="s">
        <v>8</v>
      </c>
      <c r="AU56" s="3" t="s">
        <v>11</v>
      </c>
      <c r="AV56" s="4" t="s">
        <v>12</v>
      </c>
      <c r="AW56" s="5" t="s">
        <v>13</v>
      </c>
      <c r="AX56" s="79"/>
      <c r="BA56" s="204" t="s">
        <v>8</v>
      </c>
      <c r="BB56" s="3" t="s">
        <v>11</v>
      </c>
      <c r="BC56" s="4" t="s">
        <v>12</v>
      </c>
      <c r="BD56" s="5" t="s">
        <v>13</v>
      </c>
      <c r="BE56" s="79"/>
      <c r="BH56" s="204" t="s">
        <v>8</v>
      </c>
      <c r="BI56" s="3" t="s">
        <v>11</v>
      </c>
      <c r="BJ56" s="4" t="s">
        <v>12</v>
      </c>
      <c r="BK56" s="5" t="s">
        <v>13</v>
      </c>
      <c r="BL56" s="79"/>
    </row>
    <row r="57" spans="25:64" x14ac:dyDescent="0.3">
      <c r="Y57" s="204"/>
      <c r="AA57" s="2" t="s">
        <v>11</v>
      </c>
      <c r="AC57" s="79"/>
      <c r="AF57" s="204"/>
      <c r="AH57" s="2" t="s">
        <v>11</v>
      </c>
      <c r="AJ57" s="79"/>
      <c r="AM57" s="204"/>
      <c r="AO57" s="2" t="s">
        <v>11</v>
      </c>
      <c r="AQ57" s="79"/>
      <c r="AT57" s="204"/>
      <c r="AV57" s="2" t="s">
        <v>11</v>
      </c>
      <c r="AX57" s="79"/>
      <c r="BA57" s="204"/>
      <c r="BC57" s="2" t="s">
        <v>11</v>
      </c>
      <c r="BE57" s="79"/>
      <c r="BH57" s="204"/>
      <c r="BJ57" s="2" t="s">
        <v>11</v>
      </c>
      <c r="BL57" s="79"/>
    </row>
    <row r="58" spans="25:64" x14ac:dyDescent="0.3">
      <c r="Y58" s="77"/>
      <c r="AC58" s="79"/>
      <c r="AF58" s="77"/>
      <c r="AJ58" s="79"/>
      <c r="AM58" s="77"/>
      <c r="AQ58" s="79"/>
      <c r="AT58" s="77"/>
      <c r="AX58" s="79"/>
      <c r="BA58" s="77"/>
      <c r="BE58" s="79"/>
      <c r="BH58" s="77"/>
      <c r="BL58" s="79"/>
    </row>
    <row r="59" spans="25:64" x14ac:dyDescent="0.3">
      <c r="Y59" s="204" t="s">
        <v>8</v>
      </c>
      <c r="Z59" s="80">
        <f>AB53</f>
        <v>1.6112089542224398E-4</v>
      </c>
      <c r="AA59" s="4" t="s">
        <v>12</v>
      </c>
      <c r="AB59" s="80">
        <f>AB52</f>
        <v>3.1213386875917867E-4</v>
      </c>
      <c r="AC59" s="79"/>
      <c r="AF59" s="204" t="s">
        <v>8</v>
      </c>
      <c r="AG59" s="80">
        <f>AI53</f>
        <v>6.9864038000747866E-4</v>
      </c>
      <c r="AH59" s="4" t="s">
        <v>12</v>
      </c>
      <c r="AI59" s="80">
        <f>AI52</f>
        <v>1.218398971014557E-3</v>
      </c>
      <c r="AJ59" s="79"/>
      <c r="AM59" s="204" t="s">
        <v>8</v>
      </c>
      <c r="AN59" s="80">
        <f>AP53</f>
        <v>2.2350064194881433E-3</v>
      </c>
      <c r="AO59" s="4" t="s">
        <v>12</v>
      </c>
      <c r="AP59" s="80">
        <f>AP52</f>
        <v>2.9369302231695054E-3</v>
      </c>
      <c r="AQ59" s="79"/>
      <c r="AT59" s="204" t="s">
        <v>8</v>
      </c>
      <c r="AU59" s="80">
        <f>AW53</f>
        <v>5.7105718755708886E-3</v>
      </c>
      <c r="AV59" s="4" t="s">
        <v>12</v>
      </c>
      <c r="AW59" s="80">
        <f>AW52</f>
        <v>7.8345109914018107E-3</v>
      </c>
      <c r="AX59" s="79"/>
      <c r="BA59" s="204" t="s">
        <v>8</v>
      </c>
      <c r="BB59" s="80">
        <f>BD53</f>
        <v>1.6335695624209407E-2</v>
      </c>
      <c r="BC59" s="4" t="s">
        <v>12</v>
      </c>
      <c r="BD59" s="80">
        <f>BD52</f>
        <v>2.243200014919472E-2</v>
      </c>
      <c r="BE59" s="79"/>
      <c r="BH59" s="204" t="s">
        <v>8</v>
      </c>
      <c r="BI59" s="80">
        <f>BK53</f>
        <v>6.2939916333327739E-2</v>
      </c>
      <c r="BJ59" s="4" t="s">
        <v>12</v>
      </c>
      <c r="BK59" s="80">
        <f>BK52</f>
        <v>9.5565950076209036E-2</v>
      </c>
      <c r="BL59" s="79"/>
    </row>
    <row r="60" spans="25:64" x14ac:dyDescent="0.3">
      <c r="Y60" s="204"/>
      <c r="Z60" s="80"/>
      <c r="AA60" s="80">
        <f>AB53</f>
        <v>1.6112089542224398E-4</v>
      </c>
      <c r="AB60" s="80"/>
      <c r="AC60" s="79"/>
      <c r="AF60" s="204"/>
      <c r="AG60" s="80"/>
      <c r="AH60" s="80">
        <f>AI53</f>
        <v>6.9864038000747866E-4</v>
      </c>
      <c r="AI60" s="80"/>
      <c r="AJ60" s="79"/>
      <c r="AM60" s="204"/>
      <c r="AN60" s="80"/>
      <c r="AO60" s="80">
        <f>AP53</f>
        <v>2.2350064194881433E-3</v>
      </c>
      <c r="AP60" s="80"/>
      <c r="AQ60" s="79"/>
      <c r="AT60" s="204"/>
      <c r="AU60" s="80"/>
      <c r="AV60" s="80">
        <f>AW53</f>
        <v>5.7105718755708886E-3</v>
      </c>
      <c r="AW60" s="80"/>
      <c r="AX60" s="79"/>
      <c r="BA60" s="204"/>
      <c r="BB60" s="80"/>
      <c r="BC60" s="80">
        <f>BD53</f>
        <v>1.6335695624209407E-2</v>
      </c>
      <c r="BD60" s="80"/>
      <c r="BE60" s="79"/>
      <c r="BH60" s="204"/>
      <c r="BI60" s="80"/>
      <c r="BJ60" s="80">
        <f>BK53</f>
        <v>6.2939916333327739E-2</v>
      </c>
      <c r="BK60" s="80"/>
      <c r="BL60" s="79"/>
    </row>
    <row r="61" spans="25:64" x14ac:dyDescent="0.3">
      <c r="Y61" s="77"/>
      <c r="AA61" s="80"/>
      <c r="AC61" s="79"/>
      <c r="AF61" s="77"/>
      <c r="AH61" s="80"/>
      <c r="AJ61" s="79"/>
      <c r="AM61" s="77"/>
      <c r="AO61" s="80"/>
      <c r="AQ61" s="79"/>
      <c r="AT61" s="77"/>
      <c r="AV61" s="80"/>
      <c r="AX61" s="79"/>
      <c r="BA61" s="77"/>
      <c r="BC61" s="80"/>
      <c r="BE61" s="79"/>
      <c r="BH61" s="77"/>
      <c r="BJ61" s="80"/>
      <c r="BL61" s="79"/>
    </row>
    <row r="62" spans="25:64" x14ac:dyDescent="0.3">
      <c r="Y62" s="204" t="s">
        <v>8</v>
      </c>
      <c r="Z62" s="206" t="s">
        <v>14</v>
      </c>
      <c r="AA62" s="212">
        <f>(Z59-AB59)/AA60</f>
        <v>-0.93726498317415752</v>
      </c>
      <c r="AC62" s="79"/>
      <c r="AF62" s="204" t="s">
        <v>8</v>
      </c>
      <c r="AG62" s="206" t="s">
        <v>14</v>
      </c>
      <c r="AH62" s="212">
        <f>(AG59-AI59)/AH60</f>
        <v>-0.74395727169608283</v>
      </c>
      <c r="AJ62" s="79"/>
      <c r="AM62" s="204" t="s">
        <v>8</v>
      </c>
      <c r="AN62" s="206" t="s">
        <v>14</v>
      </c>
      <c r="AO62" s="212">
        <f>(AN59-AP59)/AO60</f>
        <v>-0.31405896536177075</v>
      </c>
      <c r="AQ62" s="79"/>
      <c r="AT62" s="204" t="s">
        <v>8</v>
      </c>
      <c r="AU62" s="206" t="s">
        <v>14</v>
      </c>
      <c r="AV62" s="212">
        <f>(AU59-AW59)/AV60</f>
        <v>-0.37193107137253062</v>
      </c>
      <c r="AX62" s="79"/>
      <c r="BA62" s="204" t="s">
        <v>8</v>
      </c>
      <c r="BB62" s="206" t="s">
        <v>14</v>
      </c>
      <c r="BC62" s="212">
        <f>(BB59-BD59)/BC60</f>
        <v>-0.37318915981457346</v>
      </c>
      <c r="BE62" s="79"/>
      <c r="BH62" s="204" t="s">
        <v>8</v>
      </c>
      <c r="BI62" s="206" t="s">
        <v>14</v>
      </c>
      <c r="BJ62" s="212">
        <f>(BI59-BK59)/BJ60</f>
        <v>-0.51836792362568274</v>
      </c>
      <c r="BL62" s="79"/>
    </row>
    <row r="63" spans="25:64" ht="15" thickBot="1" x14ac:dyDescent="0.35">
      <c r="Y63" s="205"/>
      <c r="Z63" s="207"/>
      <c r="AA63" s="213"/>
      <c r="AB63" s="81"/>
      <c r="AC63" s="82"/>
      <c r="AF63" s="205"/>
      <c r="AG63" s="207"/>
      <c r="AH63" s="213"/>
      <c r="AI63" s="81"/>
      <c r="AJ63" s="82"/>
      <c r="AM63" s="205"/>
      <c r="AN63" s="207"/>
      <c r="AO63" s="213"/>
      <c r="AP63" s="81"/>
      <c r="AQ63" s="82"/>
      <c r="AT63" s="205"/>
      <c r="AU63" s="207"/>
      <c r="AV63" s="213"/>
      <c r="AW63" s="81"/>
      <c r="AX63" s="82"/>
      <c r="BA63" s="205"/>
      <c r="BB63" s="207"/>
      <c r="BC63" s="213"/>
      <c r="BD63" s="81"/>
      <c r="BE63" s="82"/>
      <c r="BH63" s="205"/>
      <c r="BI63" s="207"/>
      <c r="BJ63" s="213"/>
      <c r="BK63" s="81"/>
      <c r="BL63" s="82"/>
    </row>
    <row r="65" spans="25:61" x14ac:dyDescent="0.3">
      <c r="Y65" s="77" t="s">
        <v>56</v>
      </c>
      <c r="Z65" s="90">
        <f>AB53</f>
        <v>1.6112089542224398E-4</v>
      </c>
      <c r="AC65" s="1"/>
      <c r="AF65" s="77" t="s">
        <v>56</v>
      </c>
      <c r="AG65" s="90">
        <f>AI53</f>
        <v>6.9864038000747866E-4</v>
      </c>
      <c r="AM65" s="77" t="s">
        <v>56</v>
      </c>
      <c r="AN65" s="90">
        <f>AP53</f>
        <v>2.2350064194881433E-3</v>
      </c>
      <c r="AT65" s="77" t="s">
        <v>56</v>
      </c>
      <c r="AU65" s="90">
        <f>AW53</f>
        <v>5.7105718755708886E-3</v>
      </c>
      <c r="BA65" s="77" t="s">
        <v>56</v>
      </c>
      <c r="BB65" s="90">
        <f>BD53</f>
        <v>1.6335695624209407E-2</v>
      </c>
      <c r="BH65" s="77" t="s">
        <v>56</v>
      </c>
      <c r="BI65" s="90">
        <f>BK53</f>
        <v>6.2939916333327739E-2</v>
      </c>
    </row>
    <row r="66" spans="25:61" x14ac:dyDescent="0.3">
      <c r="Y66" t="s">
        <v>202</v>
      </c>
      <c r="Z66" s="91">
        <f>POP18to39</f>
        <v>19108599</v>
      </c>
      <c r="AF66" t="s">
        <v>176</v>
      </c>
      <c r="AG66" s="91">
        <f>POP40to49</f>
        <v>8257219</v>
      </c>
      <c r="AM66" t="s">
        <v>145</v>
      </c>
      <c r="AN66" s="91">
        <f>POP50to59</f>
        <v>8269325</v>
      </c>
      <c r="AT66" t="s">
        <v>116</v>
      </c>
      <c r="AU66" s="91">
        <f>POP60to69</f>
        <v>6685963</v>
      </c>
      <c r="BA66" t="s">
        <v>87</v>
      </c>
      <c r="BB66" s="91">
        <f>POP70to79</f>
        <v>5116920</v>
      </c>
      <c r="BH66" t="s">
        <v>57</v>
      </c>
      <c r="BI66" s="91">
        <f>POP80PLUS</f>
        <v>2980958</v>
      </c>
    </row>
    <row r="67" spans="25:61" x14ac:dyDescent="0.3">
      <c r="Y67" t="s">
        <v>203</v>
      </c>
      <c r="Z67" s="91">
        <f>Z66*Z65</f>
        <v>3078.7945811445957</v>
      </c>
      <c r="AF67" t="s">
        <v>204</v>
      </c>
      <c r="AG67" s="91">
        <f>AG66*AG65</f>
        <v>5768.8266199649725</v>
      </c>
      <c r="AM67" t="s">
        <v>205</v>
      </c>
      <c r="AN67" s="91">
        <f>AN66*AN65</f>
        <v>18481.99445983379</v>
      </c>
      <c r="AT67" t="s">
        <v>58</v>
      </c>
      <c r="AU67" s="91">
        <f>AU66*AU65</f>
        <v>38180.672268907561</v>
      </c>
      <c r="BA67" t="s">
        <v>58</v>
      </c>
      <c r="BB67" s="91">
        <f>BB66*BB65</f>
        <v>83588.447653429597</v>
      </c>
      <c r="BH67" t="s">
        <v>58</v>
      </c>
      <c r="BI67" s="91">
        <f>BI66*BI65</f>
        <v>187621.24711316399</v>
      </c>
    </row>
    <row r="73" spans="25:61" ht="86.4" x14ac:dyDescent="0.3">
      <c r="Y73" s="94" t="s">
        <v>212</v>
      </c>
      <c r="Z73" s="92">
        <f>Z67</f>
        <v>3078.7945811445957</v>
      </c>
      <c r="AF73" s="94" t="s">
        <v>271</v>
      </c>
      <c r="AG73" s="92">
        <f>AG67</f>
        <v>5768.8266199649725</v>
      </c>
      <c r="AM73" s="94" t="s">
        <v>146</v>
      </c>
      <c r="AN73" s="92">
        <f>AN67</f>
        <v>18481.99445983379</v>
      </c>
      <c r="AT73" s="94" t="s">
        <v>117</v>
      </c>
      <c r="AU73" s="92">
        <f>AU67</f>
        <v>38180.672268907561</v>
      </c>
      <c r="BA73" s="94" t="s">
        <v>88</v>
      </c>
      <c r="BB73" s="92">
        <f>BB67</f>
        <v>83588.447653429597</v>
      </c>
      <c r="BH73" s="94" t="s">
        <v>60</v>
      </c>
      <c r="BI73" s="92">
        <f>BI67</f>
        <v>187621.24711316399</v>
      </c>
    </row>
    <row r="74" spans="25:61" ht="86.4" x14ac:dyDescent="0.3">
      <c r="Y74" s="94" t="s">
        <v>213</v>
      </c>
      <c r="Z74" s="93">
        <f>'18-39 All Cause'!J39</f>
        <v>4748</v>
      </c>
      <c r="AF74" s="94" t="s">
        <v>272</v>
      </c>
      <c r="AG74" s="93">
        <f>'40-49 All Cause'!J39</f>
        <v>8326</v>
      </c>
      <c r="AM74" s="94" t="s">
        <v>147</v>
      </c>
      <c r="AN74" s="93">
        <f>'50-59 All Cause'!J39</f>
        <v>24693</v>
      </c>
      <c r="AT74" s="94" t="s">
        <v>118</v>
      </c>
      <c r="AU74" s="36">
        <f>'60-69 All Cause'!J39</f>
        <v>53021</v>
      </c>
      <c r="BA74" s="94" t="s">
        <v>89</v>
      </c>
      <c r="BB74" s="93">
        <f>'70-79 All Cause'!J39</f>
        <v>115762</v>
      </c>
      <c r="BH74" s="94" t="s">
        <v>59</v>
      </c>
      <c r="BI74" s="36">
        <f>'80+ All-Cause'!J39</f>
        <v>283925</v>
      </c>
    </row>
    <row r="76" spans="25:61" ht="57.6" x14ac:dyDescent="0.3">
      <c r="Y76" s="94" t="s">
        <v>273</v>
      </c>
      <c r="AF76" s="94" t="s">
        <v>274</v>
      </c>
      <c r="AM76" s="94" t="s">
        <v>275</v>
      </c>
      <c r="AT76" s="94" t="s">
        <v>276</v>
      </c>
      <c r="BA76" s="94" t="s">
        <v>278</v>
      </c>
      <c r="BH76" s="94" t="s">
        <v>277</v>
      </c>
    </row>
    <row r="78" spans="25:61" x14ac:dyDescent="0.3">
      <c r="AF78" s="108"/>
      <c r="AG78" s="108"/>
      <c r="AH78" s="108"/>
      <c r="AI78" s="108"/>
    </row>
    <row r="79" spans="25:61" x14ac:dyDescent="0.3">
      <c r="AF79" s="108"/>
      <c r="AG79" s="108"/>
      <c r="AH79" s="108"/>
      <c r="AI79" s="108"/>
    </row>
    <row r="80" spans="25:61" x14ac:dyDescent="0.3">
      <c r="AF80" s="108"/>
      <c r="AG80" s="108"/>
      <c r="AH80" s="108"/>
      <c r="AI80" s="108"/>
    </row>
    <row r="81" spans="4:35" x14ac:dyDescent="0.3">
      <c r="AF81" s="108"/>
      <c r="AG81" s="108"/>
      <c r="AH81" s="108"/>
      <c r="AI81" s="108"/>
    </row>
    <row r="82" spans="4:35" x14ac:dyDescent="0.3">
      <c r="AF82" s="108"/>
      <c r="AG82" s="108"/>
      <c r="AH82" s="108"/>
      <c r="AI82" s="108"/>
    </row>
    <row r="83" spans="4:35" x14ac:dyDescent="0.3">
      <c r="AF83" s="108"/>
      <c r="AG83" s="108"/>
      <c r="AH83" s="108"/>
      <c r="AI83" s="108"/>
    </row>
    <row r="84" spans="4:35" x14ac:dyDescent="0.3">
      <c r="AF84" s="108"/>
      <c r="AG84" s="108"/>
      <c r="AH84" s="108"/>
      <c r="AI84" s="108"/>
    </row>
    <row r="85" spans="4:35" x14ac:dyDescent="0.3">
      <c r="AF85" s="108"/>
      <c r="AG85" s="108"/>
      <c r="AH85" s="108"/>
      <c r="AI85" s="108"/>
    </row>
    <row r="86" spans="4:35" x14ac:dyDescent="0.3">
      <c r="AF86" s="108"/>
      <c r="AG86" s="108"/>
      <c r="AH86" s="108"/>
      <c r="AI86" s="108"/>
    </row>
    <row r="87" spans="4:35" x14ac:dyDescent="0.3">
      <c r="AF87" s="108"/>
      <c r="AG87" s="108"/>
      <c r="AH87" s="108"/>
      <c r="AI87" s="108"/>
    </row>
    <row r="88" spans="4:35" ht="15" thickBot="1" x14ac:dyDescent="0.35">
      <c r="AF88" s="108"/>
      <c r="AG88" s="108"/>
      <c r="AH88" s="108"/>
      <c r="AI88" s="108"/>
    </row>
    <row r="89" spans="4:35" ht="23.4" x14ac:dyDescent="0.45">
      <c r="D89" s="123" t="s">
        <v>247</v>
      </c>
      <c r="E89" s="124"/>
      <c r="F89" s="124" t="s">
        <v>246</v>
      </c>
      <c r="G89" s="124"/>
      <c r="H89" s="125"/>
      <c r="AF89" s="108"/>
      <c r="AG89" s="108"/>
      <c r="AH89" s="108"/>
      <c r="AI89" s="108"/>
    </row>
    <row r="90" spans="4:35" ht="23.4" x14ac:dyDescent="0.45">
      <c r="D90" s="126" t="s">
        <v>248</v>
      </c>
      <c r="E90" s="127"/>
      <c r="F90" s="127"/>
      <c r="G90" s="127"/>
      <c r="H90" s="128"/>
      <c r="AF90" s="108"/>
      <c r="AG90" s="108"/>
      <c r="AH90" s="108"/>
      <c r="AI90" s="108"/>
    </row>
    <row r="91" spans="4:35" ht="24" thickBot="1" x14ac:dyDescent="0.5">
      <c r="D91" s="126" t="s">
        <v>235</v>
      </c>
      <c r="E91" s="127"/>
      <c r="F91" s="127"/>
      <c r="G91" s="127"/>
      <c r="H91" s="128"/>
      <c r="AF91" s="108"/>
      <c r="AG91" s="108"/>
      <c r="AH91" s="108"/>
      <c r="AI91" s="108"/>
    </row>
    <row r="92" spans="4:35" ht="24" thickBot="1" x14ac:dyDescent="0.5">
      <c r="D92" s="126" t="s">
        <v>249</v>
      </c>
      <c r="E92" s="129" t="s">
        <v>265</v>
      </c>
      <c r="F92" s="130" t="s">
        <v>236</v>
      </c>
      <c r="G92" s="130" t="s">
        <v>237</v>
      </c>
      <c r="H92" s="131" t="s">
        <v>238</v>
      </c>
      <c r="AF92" s="108"/>
      <c r="AG92" s="108"/>
      <c r="AH92" s="108"/>
      <c r="AI92" s="108"/>
    </row>
    <row r="93" spans="4:35" ht="24" thickBot="1" x14ac:dyDescent="0.5">
      <c r="D93" s="123" t="s">
        <v>239</v>
      </c>
      <c r="E93" s="183">
        <f>AA123</f>
        <v>1669.2054188554043</v>
      </c>
      <c r="F93" s="132">
        <f>ROUND((E93/12),1)</f>
        <v>139.1</v>
      </c>
      <c r="G93" s="132">
        <f>ROUND((E93/52),1)</f>
        <v>32.1</v>
      </c>
      <c r="H93" s="133">
        <f>ROUND((E93/365),1)</f>
        <v>4.5999999999999996</v>
      </c>
      <c r="AF93" s="108"/>
      <c r="AG93" s="108"/>
      <c r="AH93" s="108"/>
      <c r="AI93" s="108"/>
    </row>
    <row r="94" spans="4:35" ht="24" thickBot="1" x14ac:dyDescent="0.5">
      <c r="D94" s="123" t="s">
        <v>240</v>
      </c>
      <c r="E94" s="183">
        <f>AH123</f>
        <v>2557.1733800350275</v>
      </c>
      <c r="F94" s="132">
        <f t="shared" ref="F94:F98" si="0">ROUND((E94/12),1)</f>
        <v>213.1</v>
      </c>
      <c r="G94" s="132">
        <f t="shared" ref="G94:G98" si="1">ROUND((E94/52),1)</f>
        <v>49.2</v>
      </c>
      <c r="H94" s="133">
        <f t="shared" ref="H94:H98" si="2">ROUND((E94/365),1)</f>
        <v>7</v>
      </c>
      <c r="AF94" s="108"/>
      <c r="AG94" s="108"/>
      <c r="AH94" s="108"/>
      <c r="AI94" s="108"/>
    </row>
    <row r="95" spans="4:35" ht="24" thickBot="1" x14ac:dyDescent="0.5">
      <c r="D95" s="123" t="s">
        <v>241</v>
      </c>
      <c r="E95" s="183">
        <f>AO123</f>
        <v>6211.0055401662103</v>
      </c>
      <c r="F95" s="132">
        <f t="shared" si="0"/>
        <v>517.6</v>
      </c>
      <c r="G95" s="132">
        <f t="shared" si="1"/>
        <v>119.4</v>
      </c>
      <c r="H95" s="133">
        <f t="shared" si="2"/>
        <v>17</v>
      </c>
      <c r="AF95" s="108"/>
      <c r="AG95" s="108"/>
      <c r="AH95" s="108"/>
      <c r="AI95" s="108"/>
    </row>
    <row r="96" spans="4:35" ht="24" thickBot="1" x14ac:dyDescent="0.5">
      <c r="D96" s="134" t="s">
        <v>242</v>
      </c>
      <c r="E96" s="184">
        <f>AV123</f>
        <v>14840.327731092439</v>
      </c>
      <c r="F96" s="135">
        <f t="shared" si="0"/>
        <v>1236.7</v>
      </c>
      <c r="G96" s="135">
        <f t="shared" si="1"/>
        <v>285.39999999999998</v>
      </c>
      <c r="H96" s="136">
        <f t="shared" si="2"/>
        <v>40.700000000000003</v>
      </c>
      <c r="AF96" s="108"/>
      <c r="AG96" s="108"/>
      <c r="AH96" s="108"/>
      <c r="AI96" s="108"/>
    </row>
    <row r="97" spans="3:35" ht="24" thickBot="1" x14ac:dyDescent="0.5">
      <c r="D97" s="137" t="s">
        <v>243</v>
      </c>
      <c r="E97" s="185">
        <f>BC123</f>
        <v>32173.552346570403</v>
      </c>
      <c r="F97" s="138">
        <f t="shared" si="0"/>
        <v>2681.1</v>
      </c>
      <c r="G97" s="138">
        <f t="shared" si="1"/>
        <v>618.70000000000005</v>
      </c>
      <c r="H97" s="139">
        <f t="shared" si="2"/>
        <v>88.1</v>
      </c>
      <c r="AF97" s="108"/>
      <c r="AG97" s="108"/>
      <c r="AH97" s="108"/>
      <c r="AI97" s="108"/>
    </row>
    <row r="98" spans="3:35" ht="24" thickBot="1" x14ac:dyDescent="0.5">
      <c r="D98" s="137" t="s">
        <v>244</v>
      </c>
      <c r="E98" s="185">
        <f>BJ123</f>
        <v>96303.75288683601</v>
      </c>
      <c r="F98" s="138">
        <f t="shared" si="0"/>
        <v>8025.3</v>
      </c>
      <c r="G98" s="138">
        <f t="shared" si="1"/>
        <v>1852</v>
      </c>
      <c r="H98" s="139">
        <f t="shared" si="2"/>
        <v>263.8</v>
      </c>
      <c r="AF98" s="108"/>
      <c r="AG98" s="108"/>
      <c r="AH98" s="108"/>
      <c r="AI98" s="108"/>
    </row>
    <row r="99" spans="3:35" x14ac:dyDescent="0.3">
      <c r="D99" s="220" t="s">
        <v>245</v>
      </c>
      <c r="E99" s="222">
        <f>SUM(E93:E98)</f>
        <v>153755.01730355551</v>
      </c>
      <c r="F99" s="224">
        <f>ROUND((E99/12),1)</f>
        <v>12812.9</v>
      </c>
      <c r="G99" s="224">
        <f>ROUND((E99/52),1)</f>
        <v>2956.8</v>
      </c>
      <c r="H99" s="226">
        <f>ROUND((E99/365),1)</f>
        <v>421.2</v>
      </c>
      <c r="AF99" s="108"/>
      <c r="AG99" s="108"/>
      <c r="AH99" s="108"/>
      <c r="AI99" s="108"/>
    </row>
    <row r="100" spans="3:35" ht="15" thickBot="1" x14ac:dyDescent="0.35">
      <c r="D100" s="221"/>
      <c r="E100" s="223"/>
      <c r="F100" s="225"/>
      <c r="G100" s="225"/>
      <c r="H100" s="227"/>
      <c r="AF100" s="108"/>
      <c r="AG100" s="108"/>
      <c r="AH100" s="108"/>
      <c r="AI100" s="108"/>
    </row>
    <row r="101" spans="3:35" x14ac:dyDescent="0.3">
      <c r="AF101" s="108"/>
      <c r="AG101" s="108"/>
      <c r="AH101" s="108"/>
      <c r="AI101" s="108"/>
    </row>
    <row r="102" spans="3:35" x14ac:dyDescent="0.3">
      <c r="AF102" s="108"/>
      <c r="AG102" s="108"/>
      <c r="AH102" s="108"/>
      <c r="AI102" s="108"/>
    </row>
    <row r="103" spans="3:35" ht="15" thickBot="1" x14ac:dyDescent="0.35">
      <c r="AF103" s="108"/>
      <c r="AG103" s="108"/>
      <c r="AH103" s="108"/>
      <c r="AI103" s="108"/>
    </row>
    <row r="104" spans="3:35" ht="23.4" customHeight="1" x14ac:dyDescent="0.3">
      <c r="D104" s="228" t="s">
        <v>269</v>
      </c>
      <c r="E104" s="229"/>
      <c r="F104" s="230"/>
      <c r="AF104" s="108"/>
      <c r="AG104" s="108"/>
      <c r="AH104" s="108"/>
      <c r="AI104" s="108"/>
    </row>
    <row r="105" spans="3:35" ht="23.4" customHeight="1" x14ac:dyDescent="0.3">
      <c r="D105" s="231"/>
      <c r="E105" s="232"/>
      <c r="F105" s="233"/>
      <c r="AF105" s="108"/>
      <c r="AG105" s="108"/>
      <c r="AH105" s="108"/>
      <c r="AI105" s="108"/>
    </row>
    <row r="106" spans="3:35" ht="24" thickBot="1" x14ac:dyDescent="0.5">
      <c r="C106" s="17"/>
      <c r="D106" s="126"/>
      <c r="E106" s="127"/>
      <c r="F106" s="128"/>
      <c r="AF106" s="108"/>
      <c r="AG106" s="108"/>
      <c r="AH106" s="108"/>
      <c r="AI106" s="108"/>
    </row>
    <row r="107" spans="3:35" ht="24" thickBot="1" x14ac:dyDescent="0.5">
      <c r="C107" s="17"/>
      <c r="D107" s="188" t="s">
        <v>268</v>
      </c>
      <c r="E107" s="129" t="s">
        <v>265</v>
      </c>
      <c r="F107" s="131" t="s">
        <v>238</v>
      </c>
      <c r="AF107" s="108"/>
      <c r="AG107" s="108"/>
      <c r="AH107" s="108"/>
      <c r="AI107" s="108"/>
    </row>
    <row r="108" spans="3:35" ht="24" thickBot="1" x14ac:dyDescent="0.5">
      <c r="C108" s="17"/>
      <c r="D108" s="123" t="s">
        <v>239</v>
      </c>
      <c r="E108" s="183">
        <f>E93</f>
        <v>1669.2054188554043</v>
      </c>
      <c r="F108" s="133">
        <f>H93</f>
        <v>4.5999999999999996</v>
      </c>
      <c r="AF108" s="108"/>
      <c r="AG108" s="108"/>
      <c r="AH108" s="108"/>
      <c r="AI108" s="108"/>
    </row>
    <row r="109" spans="3:35" ht="24" thickBot="1" x14ac:dyDescent="0.5">
      <c r="C109" s="17"/>
      <c r="D109" s="123" t="s">
        <v>240</v>
      </c>
      <c r="E109" s="183">
        <f t="shared" ref="E109:E113" si="3">E94</f>
        <v>2557.1733800350275</v>
      </c>
      <c r="F109" s="133">
        <f t="shared" ref="F109:F113" si="4">H94</f>
        <v>7</v>
      </c>
      <c r="AF109" s="108"/>
      <c r="AG109" s="108"/>
      <c r="AH109" s="108"/>
      <c r="AI109" s="108"/>
    </row>
    <row r="110" spans="3:35" ht="24" thickBot="1" x14ac:dyDescent="0.5">
      <c r="C110" s="17"/>
      <c r="D110" s="123" t="s">
        <v>241</v>
      </c>
      <c r="E110" s="183">
        <f t="shared" si="3"/>
        <v>6211.0055401662103</v>
      </c>
      <c r="F110" s="133">
        <f t="shared" si="4"/>
        <v>17</v>
      </c>
      <c r="AF110" s="108"/>
      <c r="AG110" s="108"/>
      <c r="AH110" s="108"/>
      <c r="AI110" s="108"/>
    </row>
    <row r="111" spans="3:35" ht="24" thickBot="1" x14ac:dyDescent="0.5">
      <c r="C111" s="17"/>
      <c r="D111" s="134" t="s">
        <v>242</v>
      </c>
      <c r="E111" s="183">
        <f t="shared" si="3"/>
        <v>14840.327731092439</v>
      </c>
      <c r="F111" s="133">
        <f t="shared" si="4"/>
        <v>40.700000000000003</v>
      </c>
      <c r="AF111" s="108"/>
      <c r="AG111" s="108"/>
      <c r="AH111" s="108"/>
      <c r="AI111" s="108"/>
    </row>
    <row r="112" spans="3:35" ht="24" thickBot="1" x14ac:dyDescent="0.5">
      <c r="C112" s="17"/>
      <c r="D112" s="137" t="s">
        <v>243</v>
      </c>
      <c r="E112" s="183">
        <f t="shared" si="3"/>
        <v>32173.552346570403</v>
      </c>
      <c r="F112" s="133">
        <f t="shared" si="4"/>
        <v>88.1</v>
      </c>
      <c r="AF112" s="108"/>
      <c r="AG112" s="108"/>
      <c r="AH112" s="108"/>
      <c r="AI112" s="108"/>
    </row>
    <row r="113" spans="3:63" ht="24" thickBot="1" x14ac:dyDescent="0.5">
      <c r="C113" s="17"/>
      <c r="D113" s="137" t="s">
        <v>244</v>
      </c>
      <c r="E113" s="183">
        <f t="shared" si="3"/>
        <v>96303.75288683601</v>
      </c>
      <c r="F113" s="133">
        <f t="shared" si="4"/>
        <v>263.8</v>
      </c>
      <c r="AF113" s="108"/>
      <c r="AG113" s="108"/>
      <c r="AH113" s="108"/>
      <c r="AI113" s="108"/>
    </row>
    <row r="114" spans="3:63" ht="31.95" customHeight="1" thickBot="1" x14ac:dyDescent="0.35">
      <c r="C114" s="17"/>
      <c r="D114" s="130" t="s">
        <v>245</v>
      </c>
      <c r="E114" s="186">
        <f>E99</f>
        <v>153755.01730355551</v>
      </c>
      <c r="F114" s="187">
        <f>H99</f>
        <v>421.2</v>
      </c>
      <c r="AF114" s="108"/>
      <c r="AG114" s="108"/>
      <c r="AH114" s="108"/>
      <c r="AI114" s="108"/>
    </row>
    <row r="115" spans="3:63" ht="16.2" customHeight="1" thickBot="1" x14ac:dyDescent="0.35">
      <c r="C115" s="17"/>
      <c r="Y115" s="97" t="s">
        <v>148</v>
      </c>
      <c r="Z115" s="98">
        <f>Z74</f>
        <v>4748</v>
      </c>
      <c r="AA115" s="99" t="s">
        <v>12</v>
      </c>
      <c r="AB115" s="100">
        <f>Z73</f>
        <v>3078.7945811445957</v>
      </c>
      <c r="AF115" s="192" t="s">
        <v>148</v>
      </c>
      <c r="AG115" s="193">
        <f>AG74</f>
        <v>8326</v>
      </c>
      <c r="AH115" s="194" t="s">
        <v>12</v>
      </c>
      <c r="AI115" s="195">
        <f>AG73</f>
        <v>5768.8266199649725</v>
      </c>
      <c r="AM115" s="97" t="s">
        <v>148</v>
      </c>
      <c r="AN115" s="98">
        <f>AN74</f>
        <v>24693</v>
      </c>
      <c r="AO115" s="99" t="s">
        <v>12</v>
      </c>
      <c r="AP115" s="100">
        <f>AN73</f>
        <v>18481.99445983379</v>
      </c>
      <c r="AT115" s="97" t="s">
        <v>148</v>
      </c>
      <c r="AU115" s="98">
        <f>AU74</f>
        <v>53021</v>
      </c>
      <c r="AV115" s="99" t="s">
        <v>12</v>
      </c>
      <c r="AW115" s="100">
        <f>AU73</f>
        <v>38180.672268907561</v>
      </c>
      <c r="BA115" s="97" t="s">
        <v>148</v>
      </c>
      <c r="BB115" s="98">
        <f>BB74</f>
        <v>115762</v>
      </c>
      <c r="BC115" s="99" t="s">
        <v>12</v>
      </c>
      <c r="BD115" s="100">
        <f>BB73</f>
        <v>83588.447653429597</v>
      </c>
      <c r="BH115" s="97" t="s">
        <v>148</v>
      </c>
      <c r="BI115" s="98">
        <f>BI74</f>
        <v>283925</v>
      </c>
      <c r="BJ115" s="99" t="s">
        <v>12</v>
      </c>
      <c r="BK115" s="100">
        <f>BI73</f>
        <v>187621.24711316399</v>
      </c>
    </row>
    <row r="116" spans="3:63" ht="15.6" x14ac:dyDescent="0.3">
      <c r="C116" s="17"/>
      <c r="Y116" s="101"/>
      <c r="AA116" s="96">
        <f>Z73</f>
        <v>3078.7945811445957</v>
      </c>
      <c r="AB116" s="102"/>
      <c r="AF116" s="196"/>
      <c r="AG116" s="108"/>
      <c r="AH116" s="197">
        <f>AG73</f>
        <v>5768.8266199649725</v>
      </c>
      <c r="AI116" s="198"/>
      <c r="AM116" s="101"/>
      <c r="AO116" s="96">
        <f>AN73</f>
        <v>18481.99445983379</v>
      </c>
      <c r="AP116" s="102"/>
      <c r="AT116" s="101"/>
      <c r="AV116" s="96">
        <f>AU73</f>
        <v>38180.672268907561</v>
      </c>
      <c r="AW116" s="102"/>
      <c r="BA116" s="101"/>
      <c r="BC116" s="96">
        <f>BB73</f>
        <v>83588.447653429597</v>
      </c>
      <c r="BD116" s="102"/>
      <c r="BH116" s="101"/>
      <c r="BJ116" s="96">
        <f>BI73</f>
        <v>187621.24711316399</v>
      </c>
      <c r="BK116" s="102"/>
    </row>
    <row r="117" spans="3:63" ht="15.6" x14ac:dyDescent="0.3">
      <c r="C117" s="17"/>
      <c r="Y117" s="101"/>
      <c r="AB117" s="102"/>
      <c r="AF117" s="196"/>
      <c r="AG117" s="108"/>
      <c r="AH117" s="108"/>
      <c r="AI117" s="198"/>
      <c r="AM117" s="101"/>
      <c r="AP117" s="102"/>
      <c r="AT117" s="101"/>
      <c r="AW117" s="102"/>
      <c r="BA117" s="101"/>
      <c r="BD117" s="102"/>
      <c r="BH117" s="101"/>
      <c r="BK117" s="102"/>
    </row>
    <row r="118" spans="3:63" ht="15" thickBot="1" x14ac:dyDescent="0.35">
      <c r="Y118" s="101"/>
      <c r="AA118" s="95">
        <f>Z74-Z73</f>
        <v>1669.2054188554043</v>
      </c>
      <c r="AB118" s="102"/>
      <c r="AF118" s="196"/>
      <c r="AG118" s="108"/>
      <c r="AH118" s="199">
        <f>AG74-AG73</f>
        <v>2557.1733800350275</v>
      </c>
      <c r="AI118" s="198"/>
      <c r="AM118" s="101"/>
      <c r="AO118" s="95">
        <f>AN74-AN73</f>
        <v>6211.0055401662103</v>
      </c>
      <c r="AP118" s="102"/>
      <c r="AT118" s="101"/>
      <c r="AV118" s="95">
        <f>AU74-AU73</f>
        <v>14840.327731092439</v>
      </c>
      <c r="AW118" s="102"/>
      <c r="BA118" s="101"/>
      <c r="BC118" s="95">
        <f>BB74-BB73</f>
        <v>32173.552346570403</v>
      </c>
      <c r="BD118" s="102"/>
      <c r="BH118" s="101"/>
      <c r="BJ118" s="95">
        <f>BI74-BI73</f>
        <v>96303.75288683601</v>
      </c>
      <c r="BK118" s="102"/>
    </row>
    <row r="119" spans="3:63" x14ac:dyDescent="0.3">
      <c r="Y119" s="101"/>
      <c r="AA119" s="96">
        <f>Z73</f>
        <v>3078.7945811445957</v>
      </c>
      <c r="AB119" s="102"/>
      <c r="AF119" s="196"/>
      <c r="AG119" s="108"/>
      <c r="AH119" s="197">
        <f>AG73</f>
        <v>5768.8266199649725</v>
      </c>
      <c r="AI119" s="198"/>
      <c r="AM119" s="101"/>
      <c r="AO119" s="96">
        <f>AN73</f>
        <v>18481.99445983379</v>
      </c>
      <c r="AP119" s="102"/>
      <c r="AT119" s="101"/>
      <c r="AV119" s="96">
        <f>AU73</f>
        <v>38180.672268907561</v>
      </c>
      <c r="AW119" s="102"/>
      <c r="BA119" s="101"/>
      <c r="BC119" s="96">
        <f>BB73</f>
        <v>83588.447653429597</v>
      </c>
      <c r="BD119" s="102"/>
      <c r="BH119" s="101"/>
      <c r="BJ119" s="96">
        <f>BI73</f>
        <v>187621.24711316399</v>
      </c>
      <c r="BK119" s="102"/>
    </row>
    <row r="120" spans="3:63" x14ac:dyDescent="0.3">
      <c r="Y120" s="101"/>
      <c r="AB120" s="102"/>
      <c r="AF120" s="196"/>
      <c r="AG120" s="108"/>
      <c r="AH120" s="108"/>
      <c r="AI120" s="198"/>
      <c r="AM120" s="101"/>
      <c r="AP120" s="102"/>
      <c r="AT120" s="101"/>
      <c r="AW120" s="102"/>
      <c r="BA120" s="101"/>
      <c r="BD120" s="102"/>
      <c r="BH120" s="101"/>
      <c r="BK120" s="102"/>
    </row>
    <row r="121" spans="3:63" x14ac:dyDescent="0.3">
      <c r="Y121" s="103" t="s">
        <v>149</v>
      </c>
      <c r="Z121" s="104" t="s">
        <v>14</v>
      </c>
      <c r="AA121" s="105">
        <f>AA118/AA119</f>
        <v>0.54216199712643642</v>
      </c>
      <c r="AB121" s="106"/>
      <c r="AF121" s="200" t="s">
        <v>149</v>
      </c>
      <c r="AG121" s="191" t="s">
        <v>14</v>
      </c>
      <c r="AH121" s="201">
        <f>AH118/AH119</f>
        <v>0.44327443837279934</v>
      </c>
      <c r="AI121" s="202"/>
      <c r="AM121" s="103" t="s">
        <v>149</v>
      </c>
      <c r="AN121" s="104" t="s">
        <v>14</v>
      </c>
      <c r="AO121" s="105">
        <f>AO118/AO119</f>
        <v>0.33605710431654712</v>
      </c>
      <c r="AP121" s="106"/>
      <c r="AT121" s="103" t="s">
        <v>149</v>
      </c>
      <c r="AU121" s="104" t="s">
        <v>14</v>
      </c>
      <c r="AV121" s="105">
        <f>AV118/AV119</f>
        <v>0.38868691537361072</v>
      </c>
      <c r="AW121" s="106"/>
      <c r="BA121" s="103" t="s">
        <v>149</v>
      </c>
      <c r="BB121" s="104" t="s">
        <v>14</v>
      </c>
      <c r="BC121" s="105">
        <f>BC118/BC119</f>
        <v>0.384904292994731</v>
      </c>
      <c r="BD121" s="106"/>
      <c r="BH121" s="103" t="s">
        <v>149</v>
      </c>
      <c r="BI121" s="104" t="s">
        <v>14</v>
      </c>
      <c r="BJ121" s="105">
        <f>BJ118/BJ119</f>
        <v>0.51328809699655331</v>
      </c>
      <c r="BK121" s="106"/>
    </row>
    <row r="122" spans="3:63" x14ac:dyDescent="0.3">
      <c r="AB122" s="2" t="s">
        <v>234</v>
      </c>
      <c r="AF122" s="108"/>
      <c r="AG122" s="108"/>
      <c r="AH122" s="108"/>
      <c r="AI122" s="190" t="s">
        <v>234</v>
      </c>
      <c r="AP122" s="2" t="s">
        <v>234</v>
      </c>
      <c r="AW122" s="2" t="s">
        <v>234</v>
      </c>
      <c r="BD122" s="2" t="s">
        <v>234</v>
      </c>
      <c r="BK122" s="2" t="s">
        <v>234</v>
      </c>
    </row>
    <row r="123" spans="3:63" x14ac:dyDescent="0.3">
      <c r="Y123" t="s">
        <v>214</v>
      </c>
      <c r="Z123" s="104" t="s">
        <v>14</v>
      </c>
      <c r="AA123" s="121">
        <f>AA118</f>
        <v>1669.2054188554043</v>
      </c>
      <c r="AB123" s="2">
        <f>ROUND((AA123/365),1)</f>
        <v>4.5999999999999996</v>
      </c>
      <c r="AF123" s="108" t="s">
        <v>214</v>
      </c>
      <c r="AG123" s="191" t="s">
        <v>14</v>
      </c>
      <c r="AH123" s="189">
        <f>AH118</f>
        <v>2557.1733800350275</v>
      </c>
      <c r="AI123" s="190">
        <f>ROUND((AH123/365),1)</f>
        <v>7</v>
      </c>
      <c r="AM123" t="s">
        <v>214</v>
      </c>
      <c r="AN123" s="104" t="s">
        <v>14</v>
      </c>
      <c r="AO123" s="121">
        <f>AO118</f>
        <v>6211.0055401662103</v>
      </c>
      <c r="AP123" s="2">
        <f>ROUND((AO123/365),1)</f>
        <v>17</v>
      </c>
      <c r="AT123" t="s">
        <v>214</v>
      </c>
      <c r="AU123" s="104" t="s">
        <v>14</v>
      </c>
      <c r="AV123" s="121">
        <f>AV118</f>
        <v>14840.327731092439</v>
      </c>
      <c r="AW123" s="2">
        <f>ROUND((AV123/365),1)</f>
        <v>40.700000000000003</v>
      </c>
      <c r="BA123" t="s">
        <v>214</v>
      </c>
      <c r="BB123" s="104" t="s">
        <v>14</v>
      </c>
      <c r="BC123" s="121">
        <f>BC118</f>
        <v>32173.552346570403</v>
      </c>
      <c r="BD123" s="2">
        <f>ROUND((BC123/365),1)</f>
        <v>88.1</v>
      </c>
      <c r="BH123" t="s">
        <v>214</v>
      </c>
      <c r="BI123" s="104" t="s">
        <v>14</v>
      </c>
      <c r="BJ123" s="121">
        <f>BJ118</f>
        <v>96303.75288683601</v>
      </c>
      <c r="BK123" s="2">
        <f>ROUND((BJ123/365),1)</f>
        <v>263.8</v>
      </c>
    </row>
    <row r="124" spans="3:63" ht="18" x14ac:dyDescent="0.35">
      <c r="BH124" s="108" t="s">
        <v>250</v>
      </c>
      <c r="BI124" s="108"/>
      <c r="BJ124" s="112">
        <f>BJ123+BC123+AV123+AO123+AH123+AA123</f>
        <v>153755.01730355551</v>
      </c>
    </row>
    <row r="127" spans="3:63" x14ac:dyDescent="0.3">
      <c r="Z127" s="203" t="s">
        <v>270</v>
      </c>
      <c r="AA127" s="203"/>
      <c r="AB127" s="203"/>
    </row>
    <row r="128" spans="3:63" x14ac:dyDescent="0.3">
      <c r="Y128" t="s">
        <v>229</v>
      </c>
      <c r="Z128" t="s">
        <v>230</v>
      </c>
      <c r="AA128" t="s">
        <v>231</v>
      </c>
      <c r="AB128" t="s">
        <v>232</v>
      </c>
    </row>
    <row r="129" spans="25:28" x14ac:dyDescent="0.3">
      <c r="Y129" t="s">
        <v>206</v>
      </c>
      <c r="Z129" s="114">
        <f>-AA22</f>
        <v>0.77608779261806504</v>
      </c>
      <c r="AA129" s="114">
        <f>-AA42</f>
        <v>0.78353353561268591</v>
      </c>
      <c r="AB129" s="114">
        <f>-AA62</f>
        <v>0.93726498317415752</v>
      </c>
    </row>
    <row r="130" spans="25:28" x14ac:dyDescent="0.3">
      <c r="Y130" t="s">
        <v>175</v>
      </c>
      <c r="Z130" s="114">
        <f>-AH22</f>
        <v>0.54747769251477851</v>
      </c>
      <c r="AA130" s="114">
        <f>-AH42</f>
        <v>0.55140622395780781</v>
      </c>
      <c r="AB130" s="114">
        <f>-AH62</f>
        <v>0.74395727169608283</v>
      </c>
    </row>
    <row r="131" spans="25:28" x14ac:dyDescent="0.3">
      <c r="Y131" t="s">
        <v>144</v>
      </c>
      <c r="Z131" s="114">
        <f>-AO22</f>
        <v>0.38202778057962899</v>
      </c>
      <c r="AA131" s="114">
        <f>-AO42</f>
        <v>0.36743372900522414</v>
      </c>
      <c r="AB131" s="114">
        <f>-AO62</f>
        <v>0.31405896536177075</v>
      </c>
    </row>
    <row r="132" spans="25:28" x14ac:dyDescent="0.3">
      <c r="Y132" t="s">
        <v>115</v>
      </c>
      <c r="Z132" s="114">
        <f>-AV22</f>
        <v>0.42217985015236498</v>
      </c>
      <c r="AA132" s="114">
        <f>-AV42</f>
        <v>0.4168477053470141</v>
      </c>
      <c r="AB132" s="114">
        <f>-AV62</f>
        <v>0.37193107137253062</v>
      </c>
    </row>
    <row r="133" spans="25:28" x14ac:dyDescent="0.3">
      <c r="Y133" t="s">
        <v>86</v>
      </c>
      <c r="Z133" s="114">
        <f>-BC22</f>
        <v>0.40353411811434298</v>
      </c>
      <c r="AA133" s="114">
        <f>-BC42</f>
        <v>0.40320448926279118</v>
      </c>
      <c r="AB133" s="114">
        <f>-BC62</f>
        <v>0.37318915981457346</v>
      </c>
    </row>
    <row r="134" spans="25:28" x14ac:dyDescent="0.3">
      <c r="Y134" t="s">
        <v>233</v>
      </c>
      <c r="Z134" s="114">
        <f>-BJ22</f>
        <v>0.532502564533469</v>
      </c>
      <c r="AA134" s="114">
        <f>-BJ42</f>
        <v>0.53325638848500068</v>
      </c>
      <c r="AB134" s="114">
        <f>-BJ62</f>
        <v>0.51836792362568274</v>
      </c>
    </row>
    <row r="158" spans="13:13" x14ac:dyDescent="0.3">
      <c r="M158">
        <f>O40+O103+O166+O229+O292+O355+O418+O481+O544+O607+O670+O733+O796+O859+O922+O985+O1048+O1111+O1174+O1237+O1300+O1363+O1426+O1489+O1552+O1615</f>
        <v>0</v>
      </c>
    </row>
    <row r="190" spans="4:5" x14ac:dyDescent="0.3">
      <c r="D190" t="s">
        <v>266</v>
      </c>
      <c r="E190" s="92">
        <f>'OCCAMS RAZOR'!I11</f>
        <v>490475</v>
      </c>
    </row>
    <row r="191" spans="4:5" x14ac:dyDescent="0.3">
      <c r="D191" t="s">
        <v>267</v>
      </c>
      <c r="E191" s="36">
        <f>'OCCAMS RAZOR'!H11</f>
        <v>336719.98269644449</v>
      </c>
    </row>
  </sheetData>
  <mergeCells count="127">
    <mergeCell ref="D104:F105"/>
    <mergeCell ref="Z1:AA1"/>
    <mergeCell ref="AG1:AH1"/>
    <mergeCell ref="AN1:AO1"/>
    <mergeCell ref="AU1:AV1"/>
    <mergeCell ref="BB1:BC1"/>
    <mergeCell ref="BI1:BJ1"/>
    <mergeCell ref="Y2:AC2"/>
    <mergeCell ref="Y3:AC3"/>
    <mergeCell ref="Y4:AC4"/>
    <mergeCell ref="AF2:AJ2"/>
    <mergeCell ref="AF3:AJ3"/>
    <mergeCell ref="AF4:AJ4"/>
    <mergeCell ref="AM2:AQ2"/>
    <mergeCell ref="AM3:AQ3"/>
    <mergeCell ref="AM4:AQ4"/>
    <mergeCell ref="AT2:AX2"/>
    <mergeCell ref="AT3:AX3"/>
    <mergeCell ref="AT4:AX4"/>
    <mergeCell ref="BA2:BE2"/>
    <mergeCell ref="BA3:BE3"/>
    <mergeCell ref="BA4:BE4"/>
    <mergeCell ref="BH2:BL2"/>
    <mergeCell ref="BH3:BL3"/>
    <mergeCell ref="BH4:BL4"/>
    <mergeCell ref="T5:W5"/>
    <mergeCell ref="D99:D100"/>
    <mergeCell ref="E99:E100"/>
    <mergeCell ref="F99:F100"/>
    <mergeCell ref="G99:G100"/>
    <mergeCell ref="H99:H100"/>
    <mergeCell ref="Y36:Y37"/>
    <mergeCell ref="Y39:Y40"/>
    <mergeCell ref="Y42:Y43"/>
    <mergeCell ref="Z42:Z43"/>
    <mergeCell ref="AA42:AA43"/>
    <mergeCell ref="Y56:Y57"/>
    <mergeCell ref="Y59:Y60"/>
    <mergeCell ref="Y62:Y63"/>
    <mergeCell ref="Z62:Z63"/>
    <mergeCell ref="AA62:AA63"/>
    <mergeCell ref="Y16:Y17"/>
    <mergeCell ref="Y19:Y20"/>
    <mergeCell ref="Y22:Y23"/>
    <mergeCell ref="Z22:Z23"/>
    <mergeCell ref="AA22:AA23"/>
    <mergeCell ref="AF56:AF57"/>
    <mergeCell ref="AF59:AF60"/>
    <mergeCell ref="AF62:AF63"/>
    <mergeCell ref="AG62:AG63"/>
    <mergeCell ref="AH62:AH63"/>
    <mergeCell ref="AF36:AF37"/>
    <mergeCell ref="AF39:AF40"/>
    <mergeCell ref="AF42:AF43"/>
    <mergeCell ref="AG42:AG43"/>
    <mergeCell ref="AH42:AH43"/>
    <mergeCell ref="AO62:AO63"/>
    <mergeCell ref="AM36:AM37"/>
    <mergeCell ref="AM39:AM40"/>
    <mergeCell ref="AM42:AM43"/>
    <mergeCell ref="AN42:AN43"/>
    <mergeCell ref="AO42:AO43"/>
    <mergeCell ref="AM16:AM17"/>
    <mergeCell ref="AM19:AM20"/>
    <mergeCell ref="AM22:AM23"/>
    <mergeCell ref="AN22:AN23"/>
    <mergeCell ref="AO22:AO23"/>
    <mergeCell ref="AM56:AM57"/>
    <mergeCell ref="AM59:AM60"/>
    <mergeCell ref="AM62:AM63"/>
    <mergeCell ref="AN62:AN63"/>
    <mergeCell ref="AT56:AT57"/>
    <mergeCell ref="AT59:AT60"/>
    <mergeCell ref="AT62:AT63"/>
    <mergeCell ref="AU62:AU63"/>
    <mergeCell ref="AV62:AV63"/>
    <mergeCell ref="AT36:AT37"/>
    <mergeCell ref="AT39:AT40"/>
    <mergeCell ref="AT42:AT43"/>
    <mergeCell ref="AU42:AU43"/>
    <mergeCell ref="AV42:AV43"/>
    <mergeCell ref="BA16:BA17"/>
    <mergeCell ref="BA19:BA20"/>
    <mergeCell ref="BA22:BA23"/>
    <mergeCell ref="BB22:BB23"/>
    <mergeCell ref="BC22:BC23"/>
    <mergeCell ref="BA56:BA57"/>
    <mergeCell ref="BA59:BA60"/>
    <mergeCell ref="BA62:BA63"/>
    <mergeCell ref="BB62:BB63"/>
    <mergeCell ref="BI62:BI63"/>
    <mergeCell ref="BJ62:BJ63"/>
    <mergeCell ref="BH36:BH37"/>
    <mergeCell ref="BH39:BH40"/>
    <mergeCell ref="BH42:BH43"/>
    <mergeCell ref="BI42:BI43"/>
    <mergeCell ref="BJ42:BJ43"/>
    <mergeCell ref="BC62:BC63"/>
    <mergeCell ref="BA36:BA37"/>
    <mergeCell ref="BA39:BA40"/>
    <mergeCell ref="BA42:BA43"/>
    <mergeCell ref="BB42:BB43"/>
    <mergeCell ref="BC42:BC43"/>
    <mergeCell ref="Z127:AB127"/>
    <mergeCell ref="BH16:BH17"/>
    <mergeCell ref="BH19:BH20"/>
    <mergeCell ref="BH22:BH23"/>
    <mergeCell ref="BI22:BI23"/>
    <mergeCell ref="BJ22:BJ23"/>
    <mergeCell ref="T16:T17"/>
    <mergeCell ref="T19:T20"/>
    <mergeCell ref="T22:T23"/>
    <mergeCell ref="V22:V23"/>
    <mergeCell ref="U22:U23"/>
    <mergeCell ref="AT16:AT17"/>
    <mergeCell ref="AT19:AT20"/>
    <mergeCell ref="AT22:AT23"/>
    <mergeCell ref="AU22:AU23"/>
    <mergeCell ref="AV22:AV23"/>
    <mergeCell ref="AF16:AF17"/>
    <mergeCell ref="AF19:AF20"/>
    <mergeCell ref="AF22:AF23"/>
    <mergeCell ref="AG22:AG23"/>
    <mergeCell ref="AH22:AH23"/>
    <mergeCell ref="BH56:BH57"/>
    <mergeCell ref="BH59:BH60"/>
    <mergeCell ref="BH62:BH63"/>
  </mergeCells>
  <hyperlinks>
    <hyperlink ref="D2" r:id="rId1" xr:uid="{446D3C42-2C96-420F-A236-60F47AB7AB8F}"/>
  </hyperlinks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2FAE-DEFE-43B7-9C7A-DDFDDB8345A8}">
  <dimension ref="A1:AA50"/>
  <sheetViews>
    <sheetView topLeftCell="K31" workbookViewId="0">
      <selection activeCell="A21" sqref="A21:A32"/>
    </sheetView>
  </sheetViews>
  <sheetFormatPr defaultColWidth="9.33203125" defaultRowHeight="14.4" x14ac:dyDescent="0.3"/>
  <cols>
    <col min="3" max="3" width="20.88671875" customWidth="1"/>
    <col min="4" max="5" width="19" customWidth="1"/>
    <col min="6" max="6" width="20.109375" customWidth="1"/>
    <col min="7" max="7" width="22.5546875" customWidth="1"/>
    <col min="8" max="8" width="19.88671875" customWidth="1"/>
    <col min="9" max="9" width="24.88671875" customWidth="1"/>
    <col min="10" max="10" width="25.88671875" customWidth="1"/>
    <col min="11" max="11" width="20.6640625" customWidth="1"/>
    <col min="12" max="12" width="24.5546875" customWidth="1"/>
    <col min="13" max="13" width="23" customWidth="1"/>
    <col min="14" max="14" width="21.77734375" customWidth="1"/>
    <col min="15" max="16" width="25.109375" customWidth="1"/>
    <col min="18" max="18" width="25.109375" customWidth="1"/>
    <col min="19" max="19" width="26.5546875" customWidth="1"/>
    <col min="20" max="25" width="25.109375" customWidth="1"/>
    <col min="27" max="27" width="19.21875" customWidth="1"/>
  </cols>
  <sheetData>
    <row r="1" spans="1:27" s="8" customFormat="1" x14ac:dyDescent="0.3">
      <c r="O1"/>
      <c r="P1"/>
      <c r="R1"/>
      <c r="S1"/>
      <c r="T1"/>
      <c r="U1"/>
      <c r="V1"/>
      <c r="W1"/>
      <c r="X1"/>
      <c r="Y1"/>
    </row>
    <row r="2" spans="1:27" s="8" customFormat="1" ht="19.8" customHeight="1" x14ac:dyDescent="0.3">
      <c r="O2"/>
      <c r="P2"/>
      <c r="R2"/>
      <c r="S2"/>
      <c r="T2"/>
      <c r="U2"/>
      <c r="V2"/>
      <c r="W2"/>
      <c r="X2"/>
      <c r="Y2"/>
    </row>
    <row r="3" spans="1:27" ht="132" customHeight="1" x14ac:dyDescent="0.3">
      <c r="A3" s="9" t="s">
        <v>15</v>
      </c>
      <c r="C3" s="10" t="s">
        <v>177</v>
      </c>
      <c r="D3" s="11" t="s">
        <v>178</v>
      </c>
      <c r="E3" s="12" t="s">
        <v>179</v>
      </c>
      <c r="F3" s="13" t="s">
        <v>180</v>
      </c>
      <c r="G3" s="10" t="s">
        <v>181</v>
      </c>
      <c r="H3" s="10" t="s">
        <v>182</v>
      </c>
      <c r="I3" s="11" t="s">
        <v>183</v>
      </c>
      <c r="J3" s="11" t="s">
        <v>184</v>
      </c>
      <c r="K3" s="12" t="s">
        <v>185</v>
      </c>
      <c r="L3" s="12" t="s">
        <v>186</v>
      </c>
      <c r="M3" s="13" t="s">
        <v>187</v>
      </c>
      <c r="N3" s="13" t="s">
        <v>188</v>
      </c>
      <c r="O3" s="14" t="s">
        <v>189</v>
      </c>
      <c r="P3" s="14" t="s">
        <v>190</v>
      </c>
      <c r="Q3" s="9" t="s">
        <v>15</v>
      </c>
      <c r="R3" s="15" t="s">
        <v>191</v>
      </c>
      <c r="S3" s="15" t="s">
        <v>192</v>
      </c>
      <c r="T3" s="11" t="s">
        <v>193</v>
      </c>
      <c r="U3" s="11" t="s">
        <v>194</v>
      </c>
      <c r="V3" s="12" t="s">
        <v>195</v>
      </c>
      <c r="W3" s="12" t="s">
        <v>196</v>
      </c>
      <c r="X3" s="13" t="s">
        <v>197</v>
      </c>
      <c r="Y3" s="13" t="s">
        <v>198</v>
      </c>
      <c r="AA3" s="16" t="s">
        <v>199</v>
      </c>
    </row>
    <row r="4" spans="1:27" ht="15.6" x14ac:dyDescent="0.3">
      <c r="A4" s="17">
        <v>44197</v>
      </c>
      <c r="C4" s="18">
        <v>0.95399999999999996</v>
      </c>
      <c r="D4" s="19">
        <f>1-C4</f>
        <v>4.6000000000000041E-2</v>
      </c>
      <c r="E4" s="20">
        <v>2E-3</v>
      </c>
      <c r="F4" s="21">
        <v>0</v>
      </c>
      <c r="G4" s="22">
        <v>628</v>
      </c>
      <c r="H4" s="23"/>
      <c r="I4" s="24">
        <v>19</v>
      </c>
      <c r="J4" s="25"/>
      <c r="K4" s="107">
        <v>2</v>
      </c>
      <c r="L4" s="27"/>
      <c r="M4" s="28">
        <v>0</v>
      </c>
      <c r="N4" s="28"/>
      <c r="O4" s="29">
        <v>647</v>
      </c>
      <c r="P4" s="29"/>
      <c r="Q4" s="17">
        <v>44197</v>
      </c>
      <c r="R4" s="15">
        <f t="shared" ref="R4:S20" si="0">G4/O4</f>
        <v>0.97063369397217925</v>
      </c>
      <c r="S4" s="15"/>
      <c r="T4" s="30">
        <f t="shared" ref="T4:U20" si="1">I4/O4</f>
        <v>2.9366306027820709E-2</v>
      </c>
      <c r="U4" s="30"/>
      <c r="V4" s="31">
        <f>K4/O4</f>
        <v>3.0911901081916537E-3</v>
      </c>
      <c r="W4" s="27"/>
      <c r="X4" s="32">
        <f t="shared" ref="X4:Y20" si="2">M4/O4</f>
        <v>0</v>
      </c>
      <c r="Y4" s="32"/>
      <c r="AA4" s="33">
        <v>9587401</v>
      </c>
    </row>
    <row r="5" spans="1:27" ht="15.6" x14ac:dyDescent="0.3">
      <c r="A5" s="17">
        <v>44228</v>
      </c>
      <c r="C5" s="18">
        <v>0.90600000000000003</v>
      </c>
      <c r="D5" s="19">
        <f t="shared" ref="D5:D32" si="3">1-C5</f>
        <v>9.3999999999999972E-2</v>
      </c>
      <c r="E5" s="20">
        <v>3.0000000000000001E-3</v>
      </c>
      <c r="F5" s="21">
        <v>0</v>
      </c>
      <c r="G5" s="22">
        <v>394</v>
      </c>
      <c r="H5" s="23"/>
      <c r="I5" s="24">
        <v>80</v>
      </c>
      <c r="J5" s="25"/>
      <c r="K5" s="107">
        <v>2</v>
      </c>
      <c r="L5" s="27"/>
      <c r="M5" s="28">
        <v>0</v>
      </c>
      <c r="N5" s="28"/>
      <c r="O5" s="29">
        <v>474</v>
      </c>
      <c r="P5" s="29"/>
      <c r="Q5" s="17">
        <v>44228</v>
      </c>
      <c r="R5" s="15">
        <f t="shared" si="0"/>
        <v>0.83122362869198307</v>
      </c>
      <c r="S5" s="15"/>
      <c r="T5" s="30">
        <f t="shared" si="1"/>
        <v>0.16877637130801687</v>
      </c>
      <c r="U5" s="30"/>
      <c r="V5" s="31">
        <f t="shared" ref="V5:W20" si="4">K5/O5</f>
        <v>4.2194092827004216E-3</v>
      </c>
      <c r="W5" s="27"/>
      <c r="X5" s="32">
        <f t="shared" si="2"/>
        <v>0</v>
      </c>
      <c r="Y5" s="32"/>
      <c r="AA5" s="33">
        <v>3893672</v>
      </c>
    </row>
    <row r="6" spans="1:27" ht="15.6" x14ac:dyDescent="0.3">
      <c r="A6" s="17">
        <v>44256</v>
      </c>
      <c r="C6" s="18">
        <v>0.84399999999999997</v>
      </c>
      <c r="D6" s="19">
        <f t="shared" si="3"/>
        <v>0.15600000000000003</v>
      </c>
      <c r="E6" s="20">
        <v>0.02</v>
      </c>
      <c r="F6" s="21">
        <v>0</v>
      </c>
      <c r="G6" s="22">
        <v>329</v>
      </c>
      <c r="H6" s="23"/>
      <c r="I6" s="24">
        <v>137</v>
      </c>
      <c r="J6" s="25"/>
      <c r="K6" s="107">
        <v>2</v>
      </c>
      <c r="L6" s="27"/>
      <c r="M6" s="28">
        <v>0</v>
      </c>
      <c r="N6" s="28"/>
      <c r="O6" s="29">
        <v>466</v>
      </c>
      <c r="P6" s="29"/>
      <c r="Q6" s="17">
        <v>44256</v>
      </c>
      <c r="R6" s="15">
        <f t="shared" si="0"/>
        <v>0.70600858369098718</v>
      </c>
      <c r="S6" s="15"/>
      <c r="T6" s="30">
        <f t="shared" si="1"/>
        <v>0.29399141630901288</v>
      </c>
      <c r="U6" s="30"/>
      <c r="V6" s="31">
        <f t="shared" si="4"/>
        <v>4.2918454935622317E-3</v>
      </c>
      <c r="W6" s="27"/>
      <c r="X6" s="32">
        <f t="shared" si="2"/>
        <v>0</v>
      </c>
      <c r="Y6" s="32"/>
      <c r="AA6" s="33">
        <v>1348715</v>
      </c>
    </row>
    <row r="7" spans="1:27" ht="15.6" x14ac:dyDescent="0.3">
      <c r="A7" s="17">
        <v>44287</v>
      </c>
      <c r="C7" s="18">
        <v>0.82199999999999995</v>
      </c>
      <c r="D7" s="19">
        <f t="shared" si="3"/>
        <v>0.17800000000000005</v>
      </c>
      <c r="E7" s="20">
        <v>5.7000000000000002E-2</v>
      </c>
      <c r="F7" s="21">
        <v>0</v>
      </c>
      <c r="G7" s="22">
        <v>274</v>
      </c>
      <c r="H7" s="22">
        <v>298</v>
      </c>
      <c r="I7" s="24">
        <v>216</v>
      </c>
      <c r="J7" s="24">
        <v>257</v>
      </c>
      <c r="K7" s="107">
        <v>29</v>
      </c>
      <c r="L7" s="26">
        <v>39</v>
      </c>
      <c r="M7" s="28">
        <v>0</v>
      </c>
      <c r="N7" s="28">
        <v>4</v>
      </c>
      <c r="O7" s="29">
        <v>490</v>
      </c>
      <c r="P7" s="29">
        <v>555</v>
      </c>
      <c r="Q7" s="17">
        <v>44287</v>
      </c>
      <c r="R7" s="15">
        <f t="shared" si="0"/>
        <v>0.5591836734693878</v>
      </c>
      <c r="S7" s="15">
        <f t="shared" si="0"/>
        <v>0.53693693693693689</v>
      </c>
      <c r="T7" s="30">
        <f t="shared" si="1"/>
        <v>0.44081632653061226</v>
      </c>
      <c r="U7" s="30">
        <f>J7/P7</f>
        <v>0.46306306306306305</v>
      </c>
      <c r="V7" s="31">
        <f t="shared" si="4"/>
        <v>5.9183673469387757E-2</v>
      </c>
      <c r="W7" s="31">
        <f>L7/P7</f>
        <v>7.0270270270270274E-2</v>
      </c>
      <c r="X7" s="32">
        <f t="shared" si="2"/>
        <v>0</v>
      </c>
      <c r="Y7" s="32">
        <f t="shared" si="2"/>
        <v>7.2072072072072073E-3</v>
      </c>
      <c r="AA7" s="33">
        <v>1187977</v>
      </c>
    </row>
    <row r="8" spans="1:27" ht="15.6" x14ac:dyDescent="0.3">
      <c r="A8" s="17">
        <v>44317</v>
      </c>
      <c r="C8" s="18">
        <v>0.72199999999999998</v>
      </c>
      <c r="D8" s="19">
        <f t="shared" si="3"/>
        <v>0.27800000000000002</v>
      </c>
      <c r="E8" s="20">
        <v>0.124</v>
      </c>
      <c r="F8" s="21">
        <v>0</v>
      </c>
      <c r="G8" s="22">
        <v>231</v>
      </c>
      <c r="H8" s="22">
        <v>245</v>
      </c>
      <c r="I8" s="24">
        <v>192</v>
      </c>
      <c r="J8" s="24">
        <v>237</v>
      </c>
      <c r="K8" s="107">
        <v>83</v>
      </c>
      <c r="L8" s="26">
        <v>107</v>
      </c>
      <c r="M8" s="28">
        <v>0</v>
      </c>
      <c r="N8" s="28">
        <v>4</v>
      </c>
      <c r="O8" s="29">
        <v>423</v>
      </c>
      <c r="P8" s="29">
        <v>482</v>
      </c>
      <c r="Q8" s="17">
        <v>44317</v>
      </c>
      <c r="R8" s="15">
        <f t="shared" si="0"/>
        <v>0.54609929078014185</v>
      </c>
      <c r="S8" s="15">
        <f t="shared" si="0"/>
        <v>0.50829875518672196</v>
      </c>
      <c r="T8" s="30">
        <f t="shared" si="1"/>
        <v>0.45390070921985815</v>
      </c>
      <c r="U8" s="30">
        <f>J8/P8</f>
        <v>0.49170124481327798</v>
      </c>
      <c r="V8" s="31">
        <f t="shared" si="4"/>
        <v>0.19621749408983452</v>
      </c>
      <c r="W8" s="31">
        <f t="shared" si="4"/>
        <v>0.22199170124481327</v>
      </c>
      <c r="X8" s="32">
        <f t="shared" si="2"/>
        <v>0</v>
      </c>
      <c r="Y8" s="32">
        <f t="shared" si="2"/>
        <v>8.2987551867219917E-3</v>
      </c>
      <c r="AA8" s="33">
        <v>1083921</v>
      </c>
    </row>
    <row r="9" spans="1:27" ht="15.6" x14ac:dyDescent="0.3">
      <c r="A9" s="17">
        <v>44348</v>
      </c>
      <c r="C9" s="18">
        <v>0.52100000000000002</v>
      </c>
      <c r="D9" s="19">
        <f t="shared" si="3"/>
        <v>0.47899999999999998</v>
      </c>
      <c r="E9" s="20">
        <v>0.17399999999999999</v>
      </c>
      <c r="F9" s="21">
        <v>0</v>
      </c>
      <c r="G9" s="22">
        <v>185</v>
      </c>
      <c r="H9" s="22">
        <v>225</v>
      </c>
      <c r="I9" s="24">
        <v>242</v>
      </c>
      <c r="J9" s="24">
        <v>302</v>
      </c>
      <c r="K9" s="107">
        <v>129</v>
      </c>
      <c r="L9" s="26">
        <v>158</v>
      </c>
      <c r="M9" s="28">
        <v>0</v>
      </c>
      <c r="N9" s="28">
        <v>4</v>
      </c>
      <c r="O9" s="29">
        <v>427</v>
      </c>
      <c r="P9" s="29">
        <v>527</v>
      </c>
      <c r="Q9" s="17">
        <v>44348</v>
      </c>
      <c r="R9" s="15">
        <f t="shared" si="0"/>
        <v>0.43325526932084307</v>
      </c>
      <c r="S9" s="15">
        <f t="shared" si="0"/>
        <v>0.42694497153700189</v>
      </c>
      <c r="T9" s="30">
        <f t="shared" si="1"/>
        <v>0.56674473067915687</v>
      </c>
      <c r="U9" s="30">
        <f t="shared" si="1"/>
        <v>0.57305502846299805</v>
      </c>
      <c r="V9" s="31">
        <f t="shared" si="4"/>
        <v>0.30210772833723654</v>
      </c>
      <c r="W9" s="31">
        <f t="shared" si="4"/>
        <v>0.29981024667931688</v>
      </c>
      <c r="X9" s="32">
        <f t="shared" si="2"/>
        <v>0</v>
      </c>
      <c r="Y9" s="32">
        <f t="shared" si="2"/>
        <v>7.5901328273244783E-3</v>
      </c>
      <c r="AA9" s="33">
        <v>1037422</v>
      </c>
    </row>
    <row r="10" spans="1:27" ht="15.6" x14ac:dyDescent="0.3">
      <c r="A10" s="17">
        <v>44378</v>
      </c>
      <c r="C10" s="18">
        <v>0.441</v>
      </c>
      <c r="D10" s="19">
        <f t="shared" si="3"/>
        <v>0.55899999999999994</v>
      </c>
      <c r="E10" s="20">
        <v>0.248</v>
      </c>
      <c r="F10" s="21">
        <v>0</v>
      </c>
      <c r="G10" s="22">
        <v>161</v>
      </c>
      <c r="H10" s="22">
        <v>230</v>
      </c>
      <c r="I10" s="24">
        <v>341</v>
      </c>
      <c r="J10" s="24">
        <v>419</v>
      </c>
      <c r="K10" s="107">
        <v>205</v>
      </c>
      <c r="L10" s="26">
        <v>242</v>
      </c>
      <c r="M10" s="28">
        <v>0</v>
      </c>
      <c r="N10" s="28">
        <v>4</v>
      </c>
      <c r="O10" s="29">
        <v>502</v>
      </c>
      <c r="P10" s="29">
        <v>649</v>
      </c>
      <c r="Q10" s="17">
        <v>44378</v>
      </c>
      <c r="R10" s="15">
        <f t="shared" si="0"/>
        <v>0.32071713147410358</v>
      </c>
      <c r="S10" s="15">
        <f t="shared" si="0"/>
        <v>0.3543913713405239</v>
      </c>
      <c r="T10" s="30">
        <f t="shared" si="1"/>
        <v>0.67928286852589637</v>
      </c>
      <c r="U10" s="30">
        <f t="shared" si="1"/>
        <v>0.6456086286594761</v>
      </c>
      <c r="V10" s="31">
        <f t="shared" si="4"/>
        <v>0.40836653386454186</v>
      </c>
      <c r="W10" s="31">
        <f t="shared" si="4"/>
        <v>0.3728813559322034</v>
      </c>
      <c r="X10" s="32">
        <f t="shared" si="2"/>
        <v>0</v>
      </c>
      <c r="Y10" s="32">
        <f t="shared" si="2"/>
        <v>6.1633281972265025E-3</v>
      </c>
      <c r="AA10" s="33">
        <v>1008671</v>
      </c>
    </row>
    <row r="11" spans="1:27" ht="15.6" x14ac:dyDescent="0.3">
      <c r="A11" s="17">
        <v>44409</v>
      </c>
      <c r="C11" s="18">
        <v>0.39100000000000001</v>
      </c>
      <c r="D11" s="19">
        <f t="shared" si="3"/>
        <v>0.60899999999999999</v>
      </c>
      <c r="E11" s="20">
        <v>0.436</v>
      </c>
      <c r="F11" s="21">
        <v>0</v>
      </c>
      <c r="G11" s="22">
        <v>138</v>
      </c>
      <c r="H11" s="22">
        <v>178</v>
      </c>
      <c r="I11" s="24">
        <v>293</v>
      </c>
      <c r="J11" s="24">
        <v>398</v>
      </c>
      <c r="K11" s="107">
        <v>209</v>
      </c>
      <c r="L11" s="26">
        <v>293</v>
      </c>
      <c r="M11" s="28">
        <v>0</v>
      </c>
      <c r="N11" s="28">
        <v>4</v>
      </c>
      <c r="O11" s="29">
        <v>431</v>
      </c>
      <c r="P11" s="29">
        <v>576</v>
      </c>
      <c r="Q11" s="17">
        <v>44409</v>
      </c>
      <c r="R11" s="15">
        <f t="shared" si="0"/>
        <v>0.32018561484918795</v>
      </c>
      <c r="S11" s="15">
        <f t="shared" si="0"/>
        <v>0.30902777777777779</v>
      </c>
      <c r="T11" s="30">
        <f t="shared" si="1"/>
        <v>0.67981438515081205</v>
      </c>
      <c r="U11" s="30">
        <f t="shared" si="1"/>
        <v>0.69097222222222221</v>
      </c>
      <c r="V11" s="31">
        <f t="shared" si="4"/>
        <v>0.48491879350348027</v>
      </c>
      <c r="W11" s="31">
        <f t="shared" si="4"/>
        <v>0.50868055555555558</v>
      </c>
      <c r="X11" s="32">
        <f t="shared" si="2"/>
        <v>0</v>
      </c>
      <c r="Y11" s="32">
        <f t="shared" si="2"/>
        <v>6.9444444444444441E-3</v>
      </c>
      <c r="AA11" s="33">
        <v>987181</v>
      </c>
    </row>
    <row r="12" spans="1:27" ht="15.6" x14ac:dyDescent="0.3">
      <c r="A12" s="17">
        <v>44440</v>
      </c>
      <c r="C12" s="18">
        <v>0.37</v>
      </c>
      <c r="D12" s="19">
        <f t="shared" si="3"/>
        <v>0.63</v>
      </c>
      <c r="E12" s="20">
        <v>0.51600000000000001</v>
      </c>
      <c r="F12" s="21">
        <v>2E-3</v>
      </c>
      <c r="G12" s="22">
        <v>118</v>
      </c>
      <c r="H12" s="22">
        <v>188</v>
      </c>
      <c r="I12" s="24">
        <v>275</v>
      </c>
      <c r="J12" s="24">
        <v>421</v>
      </c>
      <c r="K12" s="107">
        <v>225</v>
      </c>
      <c r="L12" s="26">
        <v>338</v>
      </c>
      <c r="M12" s="28">
        <v>1</v>
      </c>
      <c r="N12" s="28">
        <v>4</v>
      </c>
      <c r="O12" s="29">
        <v>393</v>
      </c>
      <c r="P12" s="29">
        <v>609</v>
      </c>
      <c r="Q12" s="17">
        <v>44440</v>
      </c>
      <c r="R12" s="15">
        <f t="shared" si="0"/>
        <v>0.30025445292620867</v>
      </c>
      <c r="S12" s="15">
        <f t="shared" si="0"/>
        <v>0.30870279146141216</v>
      </c>
      <c r="T12" s="30">
        <f t="shared" si="1"/>
        <v>0.69974554707379133</v>
      </c>
      <c r="U12" s="30">
        <f t="shared" si="1"/>
        <v>0.69129720853858789</v>
      </c>
      <c r="V12" s="31">
        <f t="shared" si="4"/>
        <v>0.5725190839694656</v>
      </c>
      <c r="W12" s="31">
        <f t="shared" si="4"/>
        <v>0.55500821018062396</v>
      </c>
      <c r="X12" s="32">
        <f t="shared" si="2"/>
        <v>2.5445292620865142E-3</v>
      </c>
      <c r="Y12" s="32">
        <f t="shared" si="2"/>
        <v>6.5681444991789817E-3</v>
      </c>
      <c r="AA12" s="33" t="s">
        <v>200</v>
      </c>
    </row>
    <row r="13" spans="1:27" ht="15.6" x14ac:dyDescent="0.3">
      <c r="A13" s="17">
        <v>44470</v>
      </c>
      <c r="C13" s="18">
        <v>0.35399999999999998</v>
      </c>
      <c r="D13" s="19">
        <f t="shared" si="3"/>
        <v>0.64600000000000002</v>
      </c>
      <c r="E13" s="20">
        <v>0.54900000000000004</v>
      </c>
      <c r="F13" s="21">
        <v>2.3E-2</v>
      </c>
      <c r="G13" s="22">
        <v>113</v>
      </c>
      <c r="H13" s="22">
        <v>164</v>
      </c>
      <c r="I13" s="24">
        <v>290</v>
      </c>
      <c r="J13" s="24">
        <v>416</v>
      </c>
      <c r="K13" s="107">
        <v>241</v>
      </c>
      <c r="L13" s="26">
        <v>350</v>
      </c>
      <c r="M13" s="28">
        <v>12</v>
      </c>
      <c r="N13" s="28">
        <v>15</v>
      </c>
      <c r="O13" s="29">
        <v>403</v>
      </c>
      <c r="P13" s="29">
        <v>580</v>
      </c>
      <c r="Q13" s="17">
        <v>44470</v>
      </c>
      <c r="R13" s="15">
        <f t="shared" si="0"/>
        <v>0.28039702233250619</v>
      </c>
      <c r="S13" s="15">
        <f t="shared" si="0"/>
        <v>0.28275862068965518</v>
      </c>
      <c r="T13" s="30">
        <f t="shared" si="1"/>
        <v>0.71960297766749381</v>
      </c>
      <c r="U13" s="30">
        <f t="shared" si="1"/>
        <v>0.71724137931034482</v>
      </c>
      <c r="V13" s="31">
        <f t="shared" si="4"/>
        <v>0.59801488833746896</v>
      </c>
      <c r="W13" s="31">
        <f t="shared" si="4"/>
        <v>0.60344827586206895</v>
      </c>
      <c r="X13" s="32">
        <f t="shared" si="2"/>
        <v>2.9776674937965261E-2</v>
      </c>
      <c r="Y13" s="32">
        <f t="shared" si="2"/>
        <v>2.5862068965517241E-2</v>
      </c>
      <c r="AA13" s="33" t="s">
        <v>201</v>
      </c>
    </row>
    <row r="14" spans="1:27" ht="15.6" x14ac:dyDescent="0.3">
      <c r="A14" s="17">
        <v>44501</v>
      </c>
      <c r="C14" s="18">
        <v>0.34399999999999997</v>
      </c>
      <c r="D14" s="19">
        <f t="shared" si="3"/>
        <v>0.65600000000000003</v>
      </c>
      <c r="E14" s="20">
        <v>0.56799999999999995</v>
      </c>
      <c r="F14" s="21">
        <v>4.9000000000000002E-2</v>
      </c>
      <c r="G14" s="22">
        <v>94</v>
      </c>
      <c r="H14" s="22">
        <v>163</v>
      </c>
      <c r="I14" s="24">
        <v>267</v>
      </c>
      <c r="J14" s="24">
        <v>391</v>
      </c>
      <c r="K14" s="107">
        <v>232</v>
      </c>
      <c r="L14" s="26">
        <v>342</v>
      </c>
      <c r="M14" s="28">
        <v>29</v>
      </c>
      <c r="N14" s="28">
        <v>34</v>
      </c>
      <c r="O14" s="29">
        <v>361</v>
      </c>
      <c r="P14" s="29">
        <v>554</v>
      </c>
      <c r="Q14" s="17">
        <v>44501</v>
      </c>
      <c r="R14" s="15">
        <f t="shared" si="0"/>
        <v>0.26038781163434904</v>
      </c>
      <c r="S14" s="15">
        <f t="shared" si="0"/>
        <v>0.29422382671480146</v>
      </c>
      <c r="T14" s="30">
        <f t="shared" si="1"/>
        <v>0.73961218836565101</v>
      </c>
      <c r="U14" s="30">
        <f t="shared" si="1"/>
        <v>0.70577617328519859</v>
      </c>
      <c r="V14" s="31">
        <f t="shared" si="4"/>
        <v>0.64265927977839332</v>
      </c>
      <c r="W14" s="31">
        <f t="shared" si="4"/>
        <v>0.61732851985559567</v>
      </c>
      <c r="X14" s="32">
        <f t="shared" si="2"/>
        <v>8.0332409972299165E-2</v>
      </c>
      <c r="Y14" s="32">
        <f t="shared" si="2"/>
        <v>6.1371841155234655E-2</v>
      </c>
      <c r="AA14" s="33">
        <v>944616</v>
      </c>
    </row>
    <row r="15" spans="1:27" ht="15.6" x14ac:dyDescent="0.3">
      <c r="A15" s="17">
        <v>44531</v>
      </c>
      <c r="C15" s="18">
        <v>0.33</v>
      </c>
      <c r="D15" s="19">
        <f t="shared" si="3"/>
        <v>0.66999999999999993</v>
      </c>
      <c r="E15" s="20">
        <v>0.59899999999999998</v>
      </c>
      <c r="F15" s="21">
        <v>0.23899999999999999</v>
      </c>
      <c r="G15" s="22">
        <v>131</v>
      </c>
      <c r="H15" s="22">
        <v>213</v>
      </c>
      <c r="I15" s="24">
        <v>240</v>
      </c>
      <c r="J15" s="24">
        <v>381</v>
      </c>
      <c r="K15" s="107">
        <v>216</v>
      </c>
      <c r="L15" s="26">
        <v>327</v>
      </c>
      <c r="M15" s="28">
        <v>76</v>
      </c>
      <c r="N15" s="28">
        <v>95</v>
      </c>
      <c r="O15" s="29">
        <v>371</v>
      </c>
      <c r="P15" s="29">
        <v>594</v>
      </c>
      <c r="Q15" s="17">
        <v>44531</v>
      </c>
      <c r="R15" s="15">
        <f t="shared" si="0"/>
        <v>0.35309973045822102</v>
      </c>
      <c r="S15" s="15">
        <f t="shared" si="0"/>
        <v>0.35858585858585856</v>
      </c>
      <c r="T15" s="30">
        <f t="shared" si="1"/>
        <v>0.64690026954177893</v>
      </c>
      <c r="U15" s="30">
        <f t="shared" si="1"/>
        <v>0.64141414141414144</v>
      </c>
      <c r="V15" s="31">
        <f t="shared" si="4"/>
        <v>0.58221024258760112</v>
      </c>
      <c r="W15" s="31">
        <f t="shared" si="4"/>
        <v>0.5505050505050505</v>
      </c>
      <c r="X15" s="32">
        <f t="shared" si="2"/>
        <v>0.20485175202156333</v>
      </c>
      <c r="Y15" s="32">
        <f t="shared" si="2"/>
        <v>0.15993265993265993</v>
      </c>
      <c r="AA15" s="33">
        <v>918306</v>
      </c>
    </row>
    <row r="16" spans="1:27" ht="15.6" x14ac:dyDescent="0.3">
      <c r="A16" s="17">
        <v>44562</v>
      </c>
      <c r="C16" s="18">
        <v>0.316</v>
      </c>
      <c r="D16" s="19">
        <f t="shared" si="3"/>
        <v>0.68399999999999994</v>
      </c>
      <c r="E16" s="20">
        <v>0.61799999999999999</v>
      </c>
      <c r="F16" s="21">
        <v>0.34499999999999997</v>
      </c>
      <c r="G16" s="22">
        <v>73</v>
      </c>
      <c r="H16" s="22">
        <v>151</v>
      </c>
      <c r="I16" s="24">
        <v>239</v>
      </c>
      <c r="J16" s="24">
        <v>424</v>
      </c>
      <c r="K16" s="107">
        <v>219</v>
      </c>
      <c r="L16" s="26">
        <v>376</v>
      </c>
      <c r="M16" s="28">
        <v>109</v>
      </c>
      <c r="N16" s="28">
        <v>185</v>
      </c>
      <c r="O16" s="29">
        <v>312</v>
      </c>
      <c r="P16" s="29">
        <v>575</v>
      </c>
      <c r="Q16" s="17">
        <v>44562</v>
      </c>
      <c r="R16" s="15">
        <f t="shared" si="0"/>
        <v>0.23397435897435898</v>
      </c>
      <c r="S16" s="15">
        <f t="shared" si="0"/>
        <v>0.26260869565217393</v>
      </c>
      <c r="T16" s="30">
        <f t="shared" si="1"/>
        <v>0.76602564102564108</v>
      </c>
      <c r="U16" s="30">
        <f t="shared" si="1"/>
        <v>0.73739130434782607</v>
      </c>
      <c r="V16" s="31">
        <f t="shared" si="4"/>
        <v>0.70192307692307687</v>
      </c>
      <c r="W16" s="31">
        <f t="shared" si="4"/>
        <v>0.65391304347826085</v>
      </c>
      <c r="X16" s="32">
        <f t="shared" si="2"/>
        <v>0.34935897435897434</v>
      </c>
      <c r="Y16" s="32">
        <f t="shared" si="2"/>
        <v>0.32173913043478258</v>
      </c>
      <c r="AA16" s="33">
        <v>901748</v>
      </c>
    </row>
    <row r="17" spans="1:27" ht="15.6" x14ac:dyDescent="0.3">
      <c r="A17" s="17">
        <v>44593</v>
      </c>
      <c r="C17" s="18">
        <v>0.311</v>
      </c>
      <c r="D17" s="19">
        <f t="shared" si="3"/>
        <v>0.68900000000000006</v>
      </c>
      <c r="E17" s="20">
        <v>0.626</v>
      </c>
      <c r="F17" s="21">
        <v>0.36599999999999999</v>
      </c>
      <c r="G17" s="22">
        <v>40</v>
      </c>
      <c r="H17" s="22">
        <v>113</v>
      </c>
      <c r="I17" s="24">
        <v>191</v>
      </c>
      <c r="J17" s="24">
        <v>382</v>
      </c>
      <c r="K17" s="107">
        <v>175</v>
      </c>
      <c r="L17" s="26">
        <v>347</v>
      </c>
      <c r="M17" s="28">
        <v>110</v>
      </c>
      <c r="N17" s="28">
        <v>202</v>
      </c>
      <c r="O17" s="29">
        <v>231</v>
      </c>
      <c r="P17" s="29">
        <v>495</v>
      </c>
      <c r="Q17" s="17">
        <v>44593</v>
      </c>
      <c r="R17" s="15">
        <f t="shared" si="0"/>
        <v>0.17316017316017315</v>
      </c>
      <c r="S17" s="15">
        <f t="shared" si="0"/>
        <v>0.22828282828282828</v>
      </c>
      <c r="T17" s="30">
        <f t="shared" si="1"/>
        <v>0.82683982683982682</v>
      </c>
      <c r="U17" s="30">
        <f t="shared" si="1"/>
        <v>0.77171717171717169</v>
      </c>
      <c r="V17" s="31">
        <f t="shared" si="4"/>
        <v>0.75757575757575757</v>
      </c>
      <c r="W17" s="31">
        <f t="shared" si="4"/>
        <v>0.70101010101010097</v>
      </c>
      <c r="X17" s="32">
        <f t="shared" si="2"/>
        <v>0.47619047619047616</v>
      </c>
      <c r="Y17" s="32">
        <f t="shared" si="2"/>
        <v>0.4080808080808081</v>
      </c>
      <c r="AA17" s="33">
        <v>897415</v>
      </c>
    </row>
    <row r="18" spans="1:27" ht="15.6" x14ac:dyDescent="0.3">
      <c r="A18" s="17">
        <v>44621</v>
      </c>
      <c r="C18" s="18">
        <v>0.309</v>
      </c>
      <c r="D18" s="19">
        <f t="shared" si="3"/>
        <v>0.69100000000000006</v>
      </c>
      <c r="E18" s="20">
        <v>0.63300000000000001</v>
      </c>
      <c r="F18" s="21">
        <v>0.38</v>
      </c>
      <c r="G18" s="22">
        <v>51</v>
      </c>
      <c r="H18" s="22">
        <v>108</v>
      </c>
      <c r="I18" s="24">
        <v>204</v>
      </c>
      <c r="J18" s="24">
        <v>434</v>
      </c>
      <c r="K18" s="107">
        <v>184</v>
      </c>
      <c r="L18" s="26">
        <v>389</v>
      </c>
      <c r="M18" s="28">
        <v>126</v>
      </c>
      <c r="N18" s="28">
        <v>238</v>
      </c>
      <c r="O18" s="29">
        <v>255</v>
      </c>
      <c r="P18" s="29">
        <v>542</v>
      </c>
      <c r="Q18" s="17">
        <v>44621</v>
      </c>
      <c r="R18" s="15">
        <f t="shared" si="0"/>
        <v>0.2</v>
      </c>
      <c r="S18" s="15">
        <f t="shared" si="0"/>
        <v>0.19926199261992619</v>
      </c>
      <c r="T18" s="30">
        <f t="shared" si="1"/>
        <v>0.8</v>
      </c>
      <c r="U18" s="30">
        <f t="shared" si="1"/>
        <v>0.80073800738007384</v>
      </c>
      <c r="V18" s="31">
        <f t="shared" si="4"/>
        <v>0.72156862745098038</v>
      </c>
      <c r="W18" s="31">
        <f t="shared" si="4"/>
        <v>0.71771217712177127</v>
      </c>
      <c r="X18" s="32">
        <f t="shared" si="2"/>
        <v>0.49411764705882355</v>
      </c>
      <c r="Y18" s="32">
        <f t="shared" si="2"/>
        <v>0.43911439114391143</v>
      </c>
      <c r="AA18" s="33">
        <v>894736</v>
      </c>
    </row>
    <row r="19" spans="1:27" ht="15.6" x14ac:dyDescent="0.3">
      <c r="A19" s="17">
        <v>44652</v>
      </c>
      <c r="C19" s="18">
        <v>0.307</v>
      </c>
      <c r="D19" s="19">
        <f t="shared" si="3"/>
        <v>0.69300000000000006</v>
      </c>
      <c r="E19" s="20">
        <v>0.63700000000000001</v>
      </c>
      <c r="F19" s="21">
        <v>0.39</v>
      </c>
      <c r="G19" s="22">
        <v>34</v>
      </c>
      <c r="H19" s="22">
        <v>101</v>
      </c>
      <c r="I19" s="24">
        <v>187</v>
      </c>
      <c r="J19" s="24">
        <v>419</v>
      </c>
      <c r="K19" s="107">
        <v>175</v>
      </c>
      <c r="L19" s="26">
        <v>381</v>
      </c>
      <c r="M19" s="28">
        <v>119</v>
      </c>
      <c r="N19" s="28">
        <v>242</v>
      </c>
      <c r="O19" s="29">
        <v>221</v>
      </c>
      <c r="P19" s="29">
        <v>520</v>
      </c>
      <c r="Q19" s="17">
        <v>44652</v>
      </c>
      <c r="R19" s="15">
        <f t="shared" si="0"/>
        <v>0.15384615384615385</v>
      </c>
      <c r="S19" s="15">
        <f t="shared" si="0"/>
        <v>0.19423076923076923</v>
      </c>
      <c r="T19" s="30">
        <f t="shared" si="1"/>
        <v>0.84615384615384615</v>
      </c>
      <c r="U19" s="30">
        <f t="shared" si="1"/>
        <v>0.80576923076923079</v>
      </c>
      <c r="V19" s="31">
        <f t="shared" si="4"/>
        <v>0.79185520361990946</v>
      </c>
      <c r="W19" s="31">
        <f t="shared" si="4"/>
        <v>0.73269230769230764</v>
      </c>
      <c r="X19" s="32">
        <f t="shared" si="2"/>
        <v>0.53846153846153844</v>
      </c>
      <c r="Y19" s="32">
        <f t="shared" si="2"/>
        <v>0.4653846153846154</v>
      </c>
      <c r="AA19" s="33">
        <v>892086</v>
      </c>
    </row>
    <row r="20" spans="1:27" ht="15.6" x14ac:dyDescent="0.3">
      <c r="A20" s="17">
        <v>44682</v>
      </c>
      <c r="C20" s="18">
        <v>0.30499999999999999</v>
      </c>
      <c r="D20" s="19">
        <f t="shared" si="3"/>
        <v>0.69500000000000006</v>
      </c>
      <c r="E20" s="20">
        <v>0.64200000000000002</v>
      </c>
      <c r="F20" s="21">
        <v>0.40200000000000002</v>
      </c>
      <c r="G20" s="22">
        <v>26</v>
      </c>
      <c r="H20" s="22">
        <v>109</v>
      </c>
      <c r="I20" s="24">
        <v>160</v>
      </c>
      <c r="J20" s="24">
        <v>401</v>
      </c>
      <c r="K20" s="107">
        <v>147</v>
      </c>
      <c r="L20" s="26">
        <v>367</v>
      </c>
      <c r="M20" s="28">
        <v>107</v>
      </c>
      <c r="N20" s="28">
        <v>239</v>
      </c>
      <c r="O20" s="29">
        <v>186</v>
      </c>
      <c r="P20" s="29">
        <v>510</v>
      </c>
      <c r="Q20" s="17">
        <v>44682</v>
      </c>
      <c r="R20" s="15">
        <f t="shared" si="0"/>
        <v>0.13978494623655913</v>
      </c>
      <c r="S20" s="15">
        <f t="shared" si="0"/>
        <v>0.21372549019607842</v>
      </c>
      <c r="T20" s="30">
        <f t="shared" si="1"/>
        <v>0.86021505376344087</v>
      </c>
      <c r="U20" s="30">
        <f t="shared" si="1"/>
        <v>0.78627450980392155</v>
      </c>
      <c r="V20" s="31">
        <f t="shared" si="4"/>
        <v>0.79032258064516125</v>
      </c>
      <c r="W20" s="31">
        <f t="shared" si="4"/>
        <v>0.7196078431372549</v>
      </c>
      <c r="X20" s="32">
        <f t="shared" si="2"/>
        <v>0.57526881720430112</v>
      </c>
      <c r="Y20" s="32">
        <f t="shared" si="2"/>
        <v>0.46862745098039216</v>
      </c>
      <c r="AA20" s="33">
        <v>889047</v>
      </c>
    </row>
    <row r="21" spans="1:27" ht="15.6" x14ac:dyDescent="0.3">
      <c r="A21" s="17">
        <v>44713</v>
      </c>
      <c r="C21" s="18">
        <v>0.30399999999999999</v>
      </c>
      <c r="D21" s="19">
        <f t="shared" si="3"/>
        <v>0.69599999999999995</v>
      </c>
      <c r="E21" s="20">
        <v>0.64400000000000002</v>
      </c>
      <c r="F21" s="21">
        <v>0.40799999999999997</v>
      </c>
      <c r="H21" s="22">
        <v>122</v>
      </c>
      <c r="J21" s="24">
        <v>349</v>
      </c>
      <c r="K21" s="34"/>
      <c r="L21" s="26">
        <v>326</v>
      </c>
      <c r="N21" s="28">
        <v>223</v>
      </c>
      <c r="O21" s="35"/>
      <c r="P21" s="29">
        <v>471</v>
      </c>
      <c r="Q21" s="17">
        <v>44713</v>
      </c>
      <c r="R21" s="35"/>
      <c r="S21" s="15">
        <f t="shared" ref="S21:S32" si="5">H21/P21</f>
        <v>0.25902335456475584</v>
      </c>
      <c r="T21" s="35"/>
      <c r="U21" s="30">
        <f t="shared" ref="U21:U32" si="6">J21/P21</f>
        <v>0.74097664543524411</v>
      </c>
      <c r="W21" s="31">
        <f t="shared" ref="W21:W32" si="7">L21/P21</f>
        <v>0.69214437367303605</v>
      </c>
      <c r="X21" s="35"/>
      <c r="Y21" s="32">
        <f t="shared" ref="Y21:Y32" si="8">N21/P21</f>
        <v>0.47346072186836519</v>
      </c>
      <c r="AA21" s="33">
        <v>887288</v>
      </c>
    </row>
    <row r="22" spans="1:27" ht="15.6" x14ac:dyDescent="0.3">
      <c r="A22" s="17">
        <v>44743</v>
      </c>
      <c r="C22" s="18">
        <v>0.30299999999999999</v>
      </c>
      <c r="D22" s="19">
        <f t="shared" si="3"/>
        <v>0.69700000000000006</v>
      </c>
      <c r="E22" s="20">
        <v>0.64600000000000002</v>
      </c>
      <c r="F22" s="21">
        <v>0.41499999999999998</v>
      </c>
      <c r="H22" s="22">
        <v>111</v>
      </c>
      <c r="J22" s="24">
        <v>396</v>
      </c>
      <c r="K22" s="34"/>
      <c r="L22" s="26">
        <v>362</v>
      </c>
      <c r="N22" s="28">
        <v>240</v>
      </c>
      <c r="O22" s="35"/>
      <c r="P22" s="29">
        <v>507</v>
      </c>
      <c r="Q22" s="17">
        <v>44743</v>
      </c>
      <c r="R22" s="35"/>
      <c r="S22" s="15">
        <f t="shared" si="5"/>
        <v>0.21893491124260356</v>
      </c>
      <c r="T22" s="35"/>
      <c r="U22" s="30">
        <f t="shared" si="6"/>
        <v>0.78106508875739644</v>
      </c>
      <c r="W22" s="31">
        <f t="shared" si="7"/>
        <v>0.71400394477317553</v>
      </c>
      <c r="X22" s="35"/>
      <c r="Y22" s="32">
        <f t="shared" si="8"/>
        <v>0.47337278106508873</v>
      </c>
      <c r="AA22" s="33">
        <v>885191</v>
      </c>
    </row>
    <row r="23" spans="1:27" ht="15.6" x14ac:dyDescent="0.3">
      <c r="A23" s="17">
        <v>44774</v>
      </c>
      <c r="C23" s="18">
        <v>0.30299999999999999</v>
      </c>
      <c r="D23" s="19">
        <f t="shared" si="3"/>
        <v>0.69700000000000006</v>
      </c>
      <c r="E23" s="20">
        <v>0.64700000000000002</v>
      </c>
      <c r="F23" s="21">
        <v>0.41799999999999998</v>
      </c>
      <c r="H23" s="22">
        <v>107</v>
      </c>
      <c r="J23" s="24">
        <v>351</v>
      </c>
      <c r="K23" s="36"/>
      <c r="L23" s="26">
        <v>321</v>
      </c>
      <c r="N23" s="28">
        <v>218</v>
      </c>
      <c r="O23" s="35"/>
      <c r="P23" s="29">
        <v>458</v>
      </c>
      <c r="Q23" s="17">
        <v>44774</v>
      </c>
      <c r="R23" s="35"/>
      <c r="S23" s="15">
        <f t="shared" si="5"/>
        <v>0.23362445414847161</v>
      </c>
      <c r="T23" s="35"/>
      <c r="U23" s="30">
        <f t="shared" si="6"/>
        <v>0.76637554585152834</v>
      </c>
      <c r="W23" s="31">
        <f t="shared" si="7"/>
        <v>0.70087336244541487</v>
      </c>
      <c r="X23" s="35"/>
      <c r="Y23" s="32">
        <f t="shared" si="8"/>
        <v>0.4759825327510917</v>
      </c>
      <c r="AA23" s="33">
        <v>884209</v>
      </c>
    </row>
    <row r="24" spans="1:27" ht="15.6" x14ac:dyDescent="0.3">
      <c r="A24" s="17">
        <v>44805</v>
      </c>
      <c r="C24" s="18">
        <v>0.30199999999999999</v>
      </c>
      <c r="D24" s="19">
        <f t="shared" si="3"/>
        <v>0.69799999999999995</v>
      </c>
      <c r="E24" s="20">
        <v>0.64800000000000002</v>
      </c>
      <c r="F24" s="21">
        <v>0.42</v>
      </c>
      <c r="H24" s="22">
        <v>67</v>
      </c>
      <c r="J24" s="24">
        <v>347</v>
      </c>
      <c r="K24" s="36"/>
      <c r="L24" s="26">
        <v>321</v>
      </c>
      <c r="N24" s="28">
        <v>230</v>
      </c>
      <c r="O24" s="35"/>
      <c r="P24" s="29">
        <v>414</v>
      </c>
      <c r="Q24" s="17">
        <v>44805</v>
      </c>
      <c r="R24" s="35"/>
      <c r="S24" s="15">
        <f t="shared" si="5"/>
        <v>0.16183574879227053</v>
      </c>
      <c r="T24" s="35"/>
      <c r="U24" s="30">
        <f t="shared" si="6"/>
        <v>0.83816425120772942</v>
      </c>
      <c r="W24" s="31">
        <f t="shared" si="7"/>
        <v>0.77536231884057971</v>
      </c>
      <c r="X24" s="35"/>
      <c r="Y24" s="32">
        <f t="shared" si="8"/>
        <v>0.55555555555555558</v>
      </c>
      <c r="AA24" s="33">
        <v>881937</v>
      </c>
    </row>
    <row r="25" spans="1:27" ht="15.6" x14ac:dyDescent="0.3">
      <c r="A25" s="17">
        <v>44835</v>
      </c>
      <c r="C25" s="18">
        <v>0.30199999999999999</v>
      </c>
      <c r="D25" s="19">
        <f t="shared" si="3"/>
        <v>0.69799999999999995</v>
      </c>
      <c r="E25" s="20">
        <v>0.64900000000000002</v>
      </c>
      <c r="F25" s="21">
        <v>0.42299999999999999</v>
      </c>
      <c r="H25" s="22">
        <v>100</v>
      </c>
      <c r="J25" s="24">
        <v>357</v>
      </c>
      <c r="K25" s="36"/>
      <c r="L25" s="26">
        <v>332</v>
      </c>
      <c r="N25" s="28">
        <v>234</v>
      </c>
      <c r="O25" s="35"/>
      <c r="P25" s="29">
        <v>457</v>
      </c>
      <c r="Q25" s="17">
        <v>44835</v>
      </c>
      <c r="R25" s="35"/>
      <c r="S25" s="15">
        <f t="shared" si="5"/>
        <v>0.21881838074398249</v>
      </c>
      <c r="T25" s="35"/>
      <c r="U25" s="30">
        <f t="shared" si="6"/>
        <v>0.78118161925601748</v>
      </c>
      <c r="W25" s="31">
        <f t="shared" si="7"/>
        <v>0.7264770240700219</v>
      </c>
      <c r="X25" s="35"/>
      <c r="Y25" s="32">
        <f t="shared" si="8"/>
        <v>0.51203501094091908</v>
      </c>
      <c r="AA25" s="33">
        <v>873611</v>
      </c>
    </row>
    <row r="26" spans="1:27" ht="15.6" x14ac:dyDescent="0.3">
      <c r="A26" s="17">
        <v>44866</v>
      </c>
      <c r="C26" s="18">
        <v>0.30099999999999999</v>
      </c>
      <c r="D26" s="19">
        <f t="shared" si="3"/>
        <v>0.69900000000000007</v>
      </c>
      <c r="E26" s="20">
        <v>0.64900000000000002</v>
      </c>
      <c r="F26" s="21">
        <v>0.42399999999999999</v>
      </c>
      <c r="H26" s="22">
        <v>82</v>
      </c>
      <c r="J26" s="24">
        <v>337</v>
      </c>
      <c r="K26" s="36"/>
      <c r="L26" s="26">
        <v>309</v>
      </c>
      <c r="N26" s="28">
        <v>215</v>
      </c>
      <c r="O26" s="35"/>
      <c r="P26" s="29">
        <v>419</v>
      </c>
      <c r="Q26" s="17">
        <v>44866</v>
      </c>
      <c r="R26" s="35"/>
      <c r="S26" s="15">
        <f t="shared" si="5"/>
        <v>0.19570405727923629</v>
      </c>
      <c r="T26" s="35"/>
      <c r="U26" s="30">
        <f t="shared" si="6"/>
        <v>0.80429594272076377</v>
      </c>
      <c r="W26" s="31">
        <f t="shared" si="7"/>
        <v>0.73747016706443913</v>
      </c>
      <c r="X26" s="35"/>
      <c r="Y26" s="32">
        <f t="shared" si="8"/>
        <v>0.51312649164677804</v>
      </c>
      <c r="AA26" s="33">
        <v>869400</v>
      </c>
    </row>
    <row r="27" spans="1:27" ht="15.6" x14ac:dyDescent="0.3">
      <c r="A27" s="17">
        <v>44896</v>
      </c>
      <c r="C27" s="18">
        <v>0.30099999999999999</v>
      </c>
      <c r="D27" s="19">
        <f t="shared" si="3"/>
        <v>0.69900000000000007</v>
      </c>
      <c r="E27" s="20">
        <v>0.64900000000000002</v>
      </c>
      <c r="F27" s="21">
        <v>0.42499999999999999</v>
      </c>
      <c r="H27" s="22">
        <v>81</v>
      </c>
      <c r="J27" s="24">
        <v>411</v>
      </c>
      <c r="K27" s="36"/>
      <c r="L27" s="26">
        <v>391</v>
      </c>
      <c r="N27" s="28">
        <v>290</v>
      </c>
      <c r="O27" s="35"/>
      <c r="P27" s="29">
        <v>492</v>
      </c>
      <c r="Q27" s="17">
        <v>44896</v>
      </c>
      <c r="R27" s="35"/>
      <c r="S27" s="15">
        <f t="shared" si="5"/>
        <v>0.16463414634146342</v>
      </c>
      <c r="T27" s="35"/>
      <c r="U27" s="30">
        <f t="shared" si="6"/>
        <v>0.83536585365853655</v>
      </c>
      <c r="W27" s="31">
        <f t="shared" si="7"/>
        <v>0.79471544715447151</v>
      </c>
      <c r="X27" s="35"/>
      <c r="Y27" s="32">
        <f t="shared" si="8"/>
        <v>0.58943089430894313</v>
      </c>
      <c r="AA27" s="33">
        <v>867620</v>
      </c>
    </row>
    <row r="28" spans="1:27" ht="15.6" x14ac:dyDescent="0.3">
      <c r="A28" s="17">
        <v>44927</v>
      </c>
      <c r="C28" s="18">
        <v>0.30099999999999999</v>
      </c>
      <c r="D28" s="19">
        <f t="shared" si="3"/>
        <v>0.69900000000000007</v>
      </c>
      <c r="E28" s="20">
        <v>0.65</v>
      </c>
      <c r="F28" s="21">
        <v>0.42499999999999999</v>
      </c>
      <c r="H28" s="22">
        <v>61</v>
      </c>
      <c r="J28" s="24">
        <v>326</v>
      </c>
      <c r="K28" s="36"/>
      <c r="L28" s="26">
        <v>307</v>
      </c>
      <c r="N28" s="28">
        <v>228</v>
      </c>
      <c r="O28" s="35"/>
      <c r="P28" s="29">
        <v>387</v>
      </c>
      <c r="Q28" s="17">
        <v>44927</v>
      </c>
      <c r="R28" s="35"/>
      <c r="S28" s="15">
        <f t="shared" si="5"/>
        <v>0.15762273901808785</v>
      </c>
      <c r="T28" s="35"/>
      <c r="U28" s="30">
        <f t="shared" si="6"/>
        <v>0.84237726098191212</v>
      </c>
      <c r="W28" s="31">
        <f t="shared" si="7"/>
        <v>0.79328165374677007</v>
      </c>
      <c r="X28" s="35"/>
      <c r="Y28" s="32">
        <f t="shared" si="8"/>
        <v>0.58914728682170547</v>
      </c>
      <c r="AA28" s="33">
        <v>866335</v>
      </c>
    </row>
    <row r="29" spans="1:27" ht="15.6" x14ac:dyDescent="0.3">
      <c r="A29" s="17">
        <v>44958</v>
      </c>
      <c r="C29" s="18">
        <v>0.3</v>
      </c>
      <c r="D29" s="19">
        <f t="shared" si="3"/>
        <v>0.7</v>
      </c>
      <c r="E29" s="20">
        <v>0.65</v>
      </c>
      <c r="F29" s="21">
        <v>0.42599999999999999</v>
      </c>
      <c r="H29" s="22">
        <v>46</v>
      </c>
      <c r="J29" s="24">
        <v>245</v>
      </c>
      <c r="K29" s="36"/>
      <c r="L29" s="26">
        <v>237</v>
      </c>
      <c r="N29" s="28">
        <v>163</v>
      </c>
      <c r="O29" s="35"/>
      <c r="P29" s="29">
        <v>291</v>
      </c>
      <c r="Q29" s="17">
        <v>44958</v>
      </c>
      <c r="R29" s="35"/>
      <c r="S29" s="15">
        <f t="shared" si="5"/>
        <v>0.15807560137457044</v>
      </c>
      <c r="T29" s="35"/>
      <c r="U29" s="30">
        <f t="shared" si="6"/>
        <v>0.84192439862542956</v>
      </c>
      <c r="W29" s="31">
        <f t="shared" si="7"/>
        <v>0.81443298969072164</v>
      </c>
      <c r="X29" s="35"/>
      <c r="Y29" s="32">
        <f t="shared" si="8"/>
        <v>0.56013745704467355</v>
      </c>
      <c r="AA29" s="33">
        <v>865844</v>
      </c>
    </row>
    <row r="30" spans="1:27" ht="15.6" x14ac:dyDescent="0.3">
      <c r="A30" s="17">
        <v>44986</v>
      </c>
      <c r="C30" s="18">
        <v>0.3</v>
      </c>
      <c r="D30" s="19">
        <f t="shared" si="3"/>
        <v>0.7</v>
      </c>
      <c r="E30" s="20">
        <v>0.65</v>
      </c>
      <c r="F30" s="21">
        <v>0.42599999999999999</v>
      </c>
      <c r="H30" s="22">
        <v>60</v>
      </c>
      <c r="J30" s="24">
        <v>268</v>
      </c>
      <c r="K30" s="36"/>
      <c r="L30" s="26">
        <v>249</v>
      </c>
      <c r="N30" s="28">
        <v>180</v>
      </c>
      <c r="O30" s="35"/>
      <c r="P30" s="29">
        <v>328</v>
      </c>
      <c r="Q30" s="17">
        <v>44986</v>
      </c>
      <c r="R30" s="35"/>
      <c r="S30" s="15">
        <f t="shared" si="5"/>
        <v>0.18292682926829268</v>
      </c>
      <c r="T30" s="35"/>
      <c r="U30" s="30">
        <f t="shared" si="6"/>
        <v>0.81707317073170727</v>
      </c>
      <c r="W30" s="31">
        <f t="shared" si="7"/>
        <v>0.75914634146341464</v>
      </c>
      <c r="X30" s="35"/>
      <c r="Y30" s="32">
        <f t="shared" si="8"/>
        <v>0.54878048780487809</v>
      </c>
      <c r="AA30" s="33">
        <v>865735</v>
      </c>
    </row>
    <row r="31" spans="1:27" ht="15.6" x14ac:dyDescent="0.3">
      <c r="A31" s="17">
        <v>45017</v>
      </c>
      <c r="C31" s="18">
        <v>0.3</v>
      </c>
      <c r="D31" s="19">
        <f t="shared" si="3"/>
        <v>0.7</v>
      </c>
      <c r="E31" s="20">
        <v>0.65</v>
      </c>
      <c r="F31" s="21">
        <v>0.42599999999999999</v>
      </c>
      <c r="H31" s="22">
        <v>46</v>
      </c>
      <c r="J31" s="24">
        <v>214</v>
      </c>
      <c r="K31" s="36"/>
      <c r="L31" s="26">
        <v>199</v>
      </c>
      <c r="N31" s="28">
        <v>144</v>
      </c>
      <c r="O31" s="35"/>
      <c r="P31" s="29">
        <v>260</v>
      </c>
      <c r="Q31" s="17">
        <v>45017</v>
      </c>
      <c r="R31" s="35"/>
      <c r="S31" s="15">
        <f t="shared" si="5"/>
        <v>0.17692307692307693</v>
      </c>
      <c r="T31" s="35"/>
      <c r="U31" s="30">
        <f t="shared" si="6"/>
        <v>0.82307692307692304</v>
      </c>
      <c r="W31" s="31">
        <f t="shared" si="7"/>
        <v>0.76538461538461533</v>
      </c>
      <c r="X31" s="35"/>
      <c r="Y31" s="32">
        <f t="shared" si="8"/>
        <v>0.55384615384615388</v>
      </c>
      <c r="AA31" s="33">
        <v>864527</v>
      </c>
    </row>
    <row r="32" spans="1:27" ht="15.6" x14ac:dyDescent="0.3">
      <c r="A32" s="17">
        <v>45047</v>
      </c>
      <c r="C32" s="18">
        <v>0.3</v>
      </c>
      <c r="D32" s="19">
        <f t="shared" si="3"/>
        <v>0.7</v>
      </c>
      <c r="E32" s="20">
        <v>0.65</v>
      </c>
      <c r="F32" s="21">
        <v>0.42599999999999999</v>
      </c>
      <c r="H32" s="22">
        <v>45</v>
      </c>
      <c r="J32" s="24">
        <v>219</v>
      </c>
      <c r="K32" s="36"/>
      <c r="L32" s="26">
        <v>207</v>
      </c>
      <c r="N32" s="28">
        <v>151</v>
      </c>
      <c r="O32" s="35"/>
      <c r="P32" s="29">
        <v>264</v>
      </c>
      <c r="Q32" s="17">
        <v>45047</v>
      </c>
      <c r="R32" s="35"/>
      <c r="S32" s="15">
        <f t="shared" si="5"/>
        <v>0.17045454545454544</v>
      </c>
      <c r="T32" s="35"/>
      <c r="U32" s="30">
        <f t="shared" si="6"/>
        <v>0.82954545454545459</v>
      </c>
      <c r="W32" s="31">
        <f t="shared" si="7"/>
        <v>0.78409090909090906</v>
      </c>
      <c r="X32" s="35"/>
      <c r="Y32" s="32">
        <f t="shared" si="8"/>
        <v>0.57196969696969702</v>
      </c>
      <c r="AA32" s="33">
        <v>863298</v>
      </c>
    </row>
    <row r="34" spans="1:16" x14ac:dyDescent="0.3">
      <c r="H34" s="36">
        <f>SUM(H4:H32)</f>
        <v>3414</v>
      </c>
      <c r="J34" s="36">
        <f>SUM(J4:J32)</f>
        <v>9102</v>
      </c>
      <c r="L34" s="36">
        <f>SUM(L4:L32)</f>
        <v>7617</v>
      </c>
      <c r="N34" s="36">
        <f>SUM(N4:N32)</f>
        <v>3790</v>
      </c>
      <c r="P34" s="36">
        <f>SUM(P4:P32)</f>
        <v>12516</v>
      </c>
    </row>
    <row r="35" spans="1:16" x14ac:dyDescent="0.3">
      <c r="H35" s="36"/>
      <c r="J35" s="36"/>
      <c r="L35" s="36"/>
      <c r="N35" s="36"/>
      <c r="P35" s="36"/>
    </row>
    <row r="36" spans="1:16" ht="15" thickBot="1" x14ac:dyDescent="0.35">
      <c r="H36" s="36"/>
      <c r="J36" s="36"/>
      <c r="L36" s="36"/>
      <c r="N36" s="36"/>
      <c r="P36" s="36"/>
    </row>
    <row r="37" spans="1:16" ht="43.8" thickBot="1" x14ac:dyDescent="0.35">
      <c r="G37" s="37" t="s">
        <v>16</v>
      </c>
      <c r="H37" s="38" t="s">
        <v>49</v>
      </c>
      <c r="I37" s="39" t="s">
        <v>50</v>
      </c>
      <c r="J37" s="40" t="s">
        <v>51</v>
      </c>
      <c r="M37" s="37" t="s">
        <v>16</v>
      </c>
      <c r="N37" s="38" t="s">
        <v>52</v>
      </c>
      <c r="O37" s="41" t="s">
        <v>53</v>
      </c>
      <c r="P37" s="40" t="s">
        <v>51</v>
      </c>
    </row>
    <row r="38" spans="1:16" ht="15" thickBot="1" x14ac:dyDescent="0.35">
      <c r="G38" s="42"/>
      <c r="H38" s="43"/>
      <c r="I38" s="44"/>
      <c r="J38" s="45"/>
      <c r="M38" s="42"/>
      <c r="N38" s="46"/>
      <c r="O38" s="47"/>
      <c r="P38" s="48"/>
    </row>
    <row r="39" spans="1:16" ht="18.600000000000001" thickBot="1" x14ac:dyDescent="0.4">
      <c r="G39" s="49" t="s">
        <v>17</v>
      </c>
      <c r="H39" s="50">
        <f>SUM($H$21:$H$32)</f>
        <v>928</v>
      </c>
      <c r="I39" s="51">
        <f>SUM($J$21:$J$32)</f>
        <v>3820</v>
      </c>
      <c r="J39" s="52">
        <f>SUM($P$21:$P$32)</f>
        <v>4748</v>
      </c>
      <c r="M39" s="49" t="s">
        <v>17</v>
      </c>
      <c r="N39" s="50">
        <f>SUM($H$21:$H$32)</f>
        <v>928</v>
      </c>
      <c r="O39" s="53">
        <f>SUM($N21:$N32)</f>
        <v>2516</v>
      </c>
      <c r="P39" s="54">
        <f>SUM($P$21:$P$32)</f>
        <v>4748</v>
      </c>
    </row>
    <row r="40" spans="1:16" ht="18.600000000000001" thickBot="1" x14ac:dyDescent="0.4">
      <c r="G40" s="55" t="s">
        <v>18</v>
      </c>
      <c r="H40" s="56">
        <f>$H$39/$P$39</f>
        <v>0.19545071609098569</v>
      </c>
      <c r="I40" s="57">
        <f>$I$39/$P$39</f>
        <v>0.80454928390901437</v>
      </c>
      <c r="J40" s="58"/>
      <c r="M40" s="55" t="s">
        <v>18</v>
      </c>
      <c r="N40" s="56">
        <f>$H$39/$P$39</f>
        <v>0.19545071609098569</v>
      </c>
      <c r="O40" s="59">
        <f>$O39/$P$39</f>
        <v>0.52990732940185337</v>
      </c>
      <c r="P40" s="58"/>
    </row>
    <row r="41" spans="1:16" ht="18.600000000000001" thickBot="1" x14ac:dyDescent="0.4">
      <c r="G41" s="60" t="s">
        <v>19</v>
      </c>
      <c r="H41" s="61">
        <f>SUM($C$21:$C$32)/12</f>
        <v>0.30141666666666661</v>
      </c>
      <c r="I41" s="62">
        <f>SUM($D$21:$D$32)/12</f>
        <v>0.69858333333333322</v>
      </c>
      <c r="J41" s="58"/>
      <c r="M41" s="60" t="s">
        <v>19</v>
      </c>
      <c r="N41" s="61">
        <f>SUM($C$21:$C$32)/12</f>
        <v>0.30141666666666661</v>
      </c>
      <c r="O41" s="62">
        <f>SUM($F$21:$F$32)/12</f>
        <v>0.42183333333333328</v>
      </c>
      <c r="P41" s="58"/>
    </row>
    <row r="42" spans="1:16" ht="18.600000000000001" thickBot="1" x14ac:dyDescent="0.4">
      <c r="G42" s="63" t="s">
        <v>20</v>
      </c>
      <c r="H42" s="64" t="str">
        <f>IF(H40&gt;H41,"Over by "&amp;(((INT((1000*(H40-H41))))/10)&amp;"%"),"Under by "&amp;(INT((1000*(H41-H40)))/10)&amp;"%")</f>
        <v>Under by 10.5%</v>
      </c>
      <c r="I42" s="64" t="str">
        <f>IF(I40&gt;I41,"Over by "&amp;(((INT((1000*(I40-I41))))/10)&amp;"%"),"Under by "&amp;(INT((1000*(I41-I40)))/10)&amp;"%")</f>
        <v>Over by 10.5%</v>
      </c>
      <c r="J42" s="65"/>
      <c r="M42" s="63" t="s">
        <v>20</v>
      </c>
      <c r="N42" s="64" t="str">
        <f>IF(N40&gt;N41,"Over by "&amp;(((INT((1000*(N40-N41))))/10)&amp;"%"),"Under by "&amp;(INT((1000*(N41-N40)))/10)&amp;"%")</f>
        <v>Under by 10.5%</v>
      </c>
      <c r="O42" s="64" t="str">
        <f>IF(O40&gt;O41,"Over by "&amp;(((INT((1000*(O40-O41))))/10)&amp;"%"),"Under by "&amp;(INT((1000*(O41-O40)))/10)&amp;"%")</f>
        <v>Over by 10.8%</v>
      </c>
      <c r="P42" s="66"/>
    </row>
    <row r="43" spans="1:16" ht="18.600000000000001" thickBot="1" x14ac:dyDescent="0.4">
      <c r="A43" s="109" t="s">
        <v>228</v>
      </c>
      <c r="H43" s="36"/>
      <c r="J43" s="36"/>
      <c r="L43" s="36"/>
      <c r="N43" s="36"/>
      <c r="P43" s="36"/>
    </row>
    <row r="44" spans="1:16" ht="43.8" thickBot="1" x14ac:dyDescent="0.35">
      <c r="A44" t="s">
        <v>223</v>
      </c>
      <c r="H44" s="36"/>
      <c r="J44" s="37" t="s">
        <v>16</v>
      </c>
      <c r="K44" s="38" t="s">
        <v>49</v>
      </c>
      <c r="L44" s="67" t="s">
        <v>54</v>
      </c>
      <c r="M44" s="40" t="s">
        <v>51</v>
      </c>
      <c r="N44" s="36"/>
      <c r="P44" s="36"/>
    </row>
    <row r="45" spans="1:16" ht="15" thickBot="1" x14ac:dyDescent="0.35">
      <c r="A45" s="111" t="s">
        <v>224</v>
      </c>
      <c r="H45" s="36"/>
      <c r="J45" s="42"/>
      <c r="K45" s="43"/>
      <c r="L45" s="44"/>
      <c r="M45" s="45"/>
      <c r="N45" s="36"/>
      <c r="P45" s="36"/>
    </row>
    <row r="46" spans="1:16" ht="18.600000000000001" thickBot="1" x14ac:dyDescent="0.4">
      <c r="A46" s="111" t="s">
        <v>225</v>
      </c>
      <c r="H46" s="36"/>
      <c r="J46" s="49" t="s">
        <v>17</v>
      </c>
      <c r="K46" s="50">
        <f>SUM($H$21:$H$32)</f>
        <v>928</v>
      </c>
      <c r="L46" s="68">
        <f>SUM($L$21:$L$32)</f>
        <v>3561</v>
      </c>
      <c r="M46" s="54">
        <f>SUM($P$21:$P$32)</f>
        <v>4748</v>
      </c>
      <c r="N46" s="36"/>
      <c r="P46" s="36"/>
    </row>
    <row r="47" spans="1:16" ht="19.2" thickBot="1" x14ac:dyDescent="0.45">
      <c r="A47" s="113" t="s">
        <v>226</v>
      </c>
      <c r="J47" s="55" t="s">
        <v>18</v>
      </c>
      <c r="K47" s="56">
        <f>$H$39/$P$39</f>
        <v>0.19545071609098569</v>
      </c>
      <c r="L47" s="69">
        <f>$L$46/$M$46</f>
        <v>0.75</v>
      </c>
      <c r="M47" s="58"/>
    </row>
    <row r="48" spans="1:16" ht="18.600000000000001" thickBot="1" x14ac:dyDescent="0.4">
      <c r="A48" s="111" t="s">
        <v>227</v>
      </c>
      <c r="J48" s="60" t="s">
        <v>19</v>
      </c>
      <c r="K48" s="61">
        <f>SUM($C$21:$C$32)/12</f>
        <v>0.30141666666666661</v>
      </c>
      <c r="L48" s="62">
        <f>SUM($E$21:$E$32)/12</f>
        <v>0.64850000000000019</v>
      </c>
      <c r="M48" s="58"/>
    </row>
    <row r="49" spans="10:13" ht="18.600000000000001" thickBot="1" x14ac:dyDescent="0.4">
      <c r="J49" s="63" t="s">
        <v>20</v>
      </c>
      <c r="K49" s="64" t="str">
        <f>IF(K47&gt;K48,"Over by "&amp;(((INT((1000*(K47-K48))))/10)&amp;"%"),"Under by "&amp;(INT((1000*(K48-K47)))/10)&amp;"%")</f>
        <v>Under by 10.5%</v>
      </c>
      <c r="L49" s="64" t="str">
        <f>IF(L47&gt;L48,"Over by "&amp;(((INT((1000*(L47-L48))))/10)&amp;"%"),"Under by "&amp;(INT((1000*(L48-L47)))/10)&amp;"%")</f>
        <v>Over by 10.1%</v>
      </c>
      <c r="M49" s="66"/>
    </row>
    <row r="50" spans="10:13" x14ac:dyDescent="0.3">
      <c r="K50" s="70"/>
      <c r="L50" s="70"/>
      <c r="M50" s="70"/>
    </row>
  </sheetData>
  <hyperlinks>
    <hyperlink ref="A45" r:id="rId1" display="https://www.ons.gov.uk/file?uri=/peoplepopulationandcommunity/birthsdeathsandmarriages/deaths/datasets/deathsbyvaccinationstatusengland/deathsoccurringbetween1january2021and31may2022/referencetable06072022accessible.xlsx" xr:uid="{70D0F345-231A-488F-82D1-C0ACD5A595F1}"/>
    <hyperlink ref="A46" r:id="rId2" display="https://www.ons.gov.uk/file?uri=/peoplepopulationandcommunity/birthsdeathsandmarriages/deaths/datasets/deathsbyvaccinationstatusengland/deathsoccurringbetween1april2021and31may2023/referencetableaug2023.xlsx" xr:uid="{BC972648-9CEE-4706-A355-BE4914184760}"/>
    <hyperlink ref="A48" r:id="rId3" display="https://assets.publishing.service.gov.uk/government/uploads/system/uploads/attachment_data/file/1168222/Weekly_Influenza_and_COVID19_report_data_summer_w27_report.ods" xr:uid="{794E9902-A02C-455A-AE10-984031CF57D8}"/>
  </hyperlinks>
  <pageMargins left="0.7" right="0.7" top="0.75" bottom="0.75" header="0.3" footer="0.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308BC-72F4-4E2C-8E8F-B037E27D5E58}">
  <dimension ref="A1:AA50"/>
  <sheetViews>
    <sheetView topLeftCell="K63" workbookViewId="0">
      <selection activeCell="M70" sqref="M70"/>
    </sheetView>
  </sheetViews>
  <sheetFormatPr defaultColWidth="9.33203125" defaultRowHeight="14.4" x14ac:dyDescent="0.3"/>
  <cols>
    <col min="3" max="3" width="20.88671875" customWidth="1"/>
    <col min="4" max="5" width="19" customWidth="1"/>
    <col min="6" max="6" width="20.109375" customWidth="1"/>
    <col min="7" max="7" width="22.5546875" customWidth="1"/>
    <col min="8" max="8" width="19.88671875" customWidth="1"/>
    <col min="9" max="9" width="24.88671875" customWidth="1"/>
    <col min="10" max="10" width="25.88671875" customWidth="1"/>
    <col min="11" max="11" width="20.6640625" customWidth="1"/>
    <col min="12" max="12" width="24.5546875" customWidth="1"/>
    <col min="13" max="13" width="23" customWidth="1"/>
    <col min="14" max="14" width="21.77734375" customWidth="1"/>
    <col min="15" max="16" width="25.109375" customWidth="1"/>
    <col min="18" max="18" width="25.109375" customWidth="1"/>
    <col min="19" max="19" width="26.5546875" customWidth="1"/>
    <col min="20" max="25" width="25.109375" customWidth="1"/>
    <col min="27" max="27" width="19.21875" customWidth="1"/>
  </cols>
  <sheetData>
    <row r="1" spans="1:27" s="8" customFormat="1" x14ac:dyDescent="0.3">
      <c r="O1"/>
      <c r="P1"/>
      <c r="R1"/>
      <c r="S1"/>
      <c r="T1"/>
      <c r="U1"/>
      <c r="V1"/>
      <c r="W1"/>
      <c r="X1"/>
      <c r="Y1"/>
    </row>
    <row r="2" spans="1:27" s="8" customFormat="1" ht="19.8" customHeight="1" x14ac:dyDescent="0.3">
      <c r="O2"/>
      <c r="P2"/>
      <c r="R2"/>
      <c r="S2"/>
      <c r="T2"/>
      <c r="U2"/>
      <c r="V2"/>
      <c r="W2"/>
      <c r="X2"/>
      <c r="Y2"/>
    </row>
    <row r="3" spans="1:27" ht="132" customHeight="1" x14ac:dyDescent="0.3">
      <c r="A3" s="9" t="s">
        <v>15</v>
      </c>
      <c r="C3" s="10" t="s">
        <v>150</v>
      </c>
      <c r="D3" s="11" t="s">
        <v>151</v>
      </c>
      <c r="E3" s="12" t="s">
        <v>152</v>
      </c>
      <c r="F3" s="13" t="s">
        <v>153</v>
      </c>
      <c r="G3" s="10" t="s">
        <v>154</v>
      </c>
      <c r="H3" s="10" t="s">
        <v>155</v>
      </c>
      <c r="I3" s="11" t="s">
        <v>156</v>
      </c>
      <c r="J3" s="11" t="s">
        <v>157</v>
      </c>
      <c r="K3" s="12" t="s">
        <v>158</v>
      </c>
      <c r="L3" s="12" t="s">
        <v>159</v>
      </c>
      <c r="M3" s="13" t="s">
        <v>160</v>
      </c>
      <c r="N3" s="13" t="s">
        <v>161</v>
      </c>
      <c r="O3" s="14" t="s">
        <v>162</v>
      </c>
      <c r="P3" s="14" t="s">
        <v>163</v>
      </c>
      <c r="Q3" s="9" t="s">
        <v>15</v>
      </c>
      <c r="R3" s="15" t="s">
        <v>164</v>
      </c>
      <c r="S3" s="15" t="s">
        <v>165</v>
      </c>
      <c r="T3" s="11" t="s">
        <v>166</v>
      </c>
      <c r="U3" s="11" t="s">
        <v>167</v>
      </c>
      <c r="V3" s="12" t="s">
        <v>168</v>
      </c>
      <c r="W3" s="12" t="s">
        <v>169</v>
      </c>
      <c r="X3" s="13" t="s">
        <v>170</v>
      </c>
      <c r="Y3" s="13" t="s">
        <v>171</v>
      </c>
      <c r="AA3" s="16" t="s">
        <v>172</v>
      </c>
    </row>
    <row r="4" spans="1:27" ht="15.6" x14ac:dyDescent="0.3">
      <c r="A4" s="17">
        <v>44197</v>
      </c>
      <c r="C4" s="18">
        <v>0.93400000000000005</v>
      </c>
      <c r="D4" s="19">
        <f>1-C4</f>
        <v>6.5999999999999948E-2</v>
      </c>
      <c r="E4" s="20">
        <v>3.0000000000000001E-3</v>
      </c>
      <c r="F4" s="21">
        <v>0</v>
      </c>
      <c r="G4" s="22">
        <v>1043</v>
      </c>
      <c r="H4" s="23"/>
      <c r="I4" s="24">
        <v>20</v>
      </c>
      <c r="J4" s="25"/>
      <c r="K4" s="107">
        <v>2</v>
      </c>
      <c r="L4" s="27"/>
      <c r="M4" s="28">
        <v>0</v>
      </c>
      <c r="N4" s="28"/>
      <c r="O4" s="29">
        <v>1063</v>
      </c>
      <c r="P4" s="29"/>
      <c r="Q4" s="17">
        <v>44197</v>
      </c>
      <c r="R4" s="15">
        <f t="shared" ref="R4:S20" si="0">G4/O4</f>
        <v>0.98118532455315144</v>
      </c>
      <c r="S4" s="15"/>
      <c r="T4" s="30">
        <f t="shared" ref="T4:U20" si="1">I4/O4</f>
        <v>1.881467544684854E-2</v>
      </c>
      <c r="U4" s="30"/>
      <c r="V4" s="31">
        <f>K4/O4</f>
        <v>1.8814675446848542E-3</v>
      </c>
      <c r="W4" s="27"/>
      <c r="X4" s="32">
        <f t="shared" ref="X4:Y20" si="2">M4/O4</f>
        <v>0</v>
      </c>
      <c r="Y4" s="32"/>
      <c r="AA4" s="33">
        <v>9587401</v>
      </c>
    </row>
    <row r="5" spans="1:27" ht="15.6" x14ac:dyDescent="0.3">
      <c r="A5" s="17">
        <v>44228</v>
      </c>
      <c r="C5" s="18">
        <v>0.86599999999999999</v>
      </c>
      <c r="D5" s="19">
        <f t="shared" ref="D5:D32" si="3">1-C5</f>
        <v>0.13400000000000001</v>
      </c>
      <c r="E5" s="20">
        <v>5.0000000000000001E-3</v>
      </c>
      <c r="F5" s="21">
        <v>0</v>
      </c>
      <c r="G5" s="22">
        <v>685</v>
      </c>
      <c r="H5" s="23"/>
      <c r="I5" s="24">
        <v>102</v>
      </c>
      <c r="J5" s="25"/>
      <c r="K5" s="107">
        <v>2</v>
      </c>
      <c r="L5" s="27"/>
      <c r="M5" s="28">
        <v>0</v>
      </c>
      <c r="N5" s="28"/>
      <c r="O5" s="29">
        <v>787</v>
      </c>
      <c r="P5" s="29"/>
      <c r="Q5" s="17">
        <v>44228</v>
      </c>
      <c r="R5" s="15">
        <f t="shared" si="0"/>
        <v>0.87039390088945368</v>
      </c>
      <c r="S5" s="15"/>
      <c r="T5" s="30">
        <f t="shared" si="1"/>
        <v>0.12960609911054638</v>
      </c>
      <c r="U5" s="30"/>
      <c r="V5" s="31">
        <f t="shared" ref="V5:W20" si="4">K5/O5</f>
        <v>2.5412960609911056E-3</v>
      </c>
      <c r="W5" s="27"/>
      <c r="X5" s="32">
        <f t="shared" si="2"/>
        <v>0</v>
      </c>
      <c r="Y5" s="32"/>
      <c r="AA5" s="33">
        <v>3893672</v>
      </c>
    </row>
    <row r="6" spans="1:27" ht="15.6" x14ac:dyDescent="0.3">
      <c r="A6" s="17">
        <v>44256</v>
      </c>
      <c r="C6" s="18">
        <v>0.77800000000000002</v>
      </c>
      <c r="D6" s="19">
        <f t="shared" si="3"/>
        <v>0.22199999999999998</v>
      </c>
      <c r="E6" s="20">
        <v>0.03</v>
      </c>
      <c r="F6" s="21">
        <v>0</v>
      </c>
      <c r="G6" s="22">
        <v>427</v>
      </c>
      <c r="H6" s="23"/>
      <c r="I6" s="24">
        <v>285</v>
      </c>
      <c r="J6" s="25"/>
      <c r="K6" s="107">
        <v>6</v>
      </c>
      <c r="L6" s="27"/>
      <c r="M6" s="28">
        <v>0</v>
      </c>
      <c r="N6" s="28"/>
      <c r="O6" s="29">
        <v>712</v>
      </c>
      <c r="P6" s="29"/>
      <c r="Q6" s="17">
        <v>44256</v>
      </c>
      <c r="R6" s="15">
        <f t="shared" si="0"/>
        <v>0.5997191011235955</v>
      </c>
      <c r="S6" s="15"/>
      <c r="T6" s="30">
        <f t="shared" si="1"/>
        <v>0.4002808988764045</v>
      </c>
      <c r="U6" s="30"/>
      <c r="V6" s="31">
        <f t="shared" si="4"/>
        <v>8.4269662921348312E-3</v>
      </c>
      <c r="W6" s="27"/>
      <c r="X6" s="32">
        <f t="shared" si="2"/>
        <v>0</v>
      </c>
      <c r="Y6" s="32"/>
      <c r="AA6" s="33">
        <v>1348715</v>
      </c>
    </row>
    <row r="7" spans="1:27" ht="15.6" x14ac:dyDescent="0.3">
      <c r="A7" s="17">
        <v>44287</v>
      </c>
      <c r="C7" s="18">
        <v>0.746</v>
      </c>
      <c r="D7" s="19">
        <f t="shared" si="3"/>
        <v>0.254</v>
      </c>
      <c r="E7" s="20">
        <v>8.1000000000000003E-2</v>
      </c>
      <c r="F7" s="21">
        <v>0</v>
      </c>
      <c r="G7" s="22">
        <v>304</v>
      </c>
      <c r="H7" s="22">
        <v>273</v>
      </c>
      <c r="I7" s="24">
        <v>372</v>
      </c>
      <c r="J7" s="24">
        <v>397</v>
      </c>
      <c r="K7" s="107">
        <v>47</v>
      </c>
      <c r="L7" s="26">
        <v>53</v>
      </c>
      <c r="M7" s="28">
        <v>0</v>
      </c>
      <c r="N7" s="28">
        <v>4</v>
      </c>
      <c r="O7" s="29">
        <v>676</v>
      </c>
      <c r="P7" s="29">
        <v>670</v>
      </c>
      <c r="Q7" s="17">
        <v>44287</v>
      </c>
      <c r="R7" s="15">
        <f t="shared" si="0"/>
        <v>0.44970414201183434</v>
      </c>
      <c r="S7" s="15">
        <f t="shared" si="0"/>
        <v>0.40746268656716417</v>
      </c>
      <c r="T7" s="30">
        <f t="shared" si="1"/>
        <v>0.55029585798816572</v>
      </c>
      <c r="U7" s="30">
        <f>J7/P7</f>
        <v>0.59253731343283578</v>
      </c>
      <c r="V7" s="31">
        <f t="shared" si="4"/>
        <v>6.9526627218934905E-2</v>
      </c>
      <c r="W7" s="31">
        <f>L7/P7</f>
        <v>7.9104477611940296E-2</v>
      </c>
      <c r="X7" s="32">
        <f t="shared" si="2"/>
        <v>0</v>
      </c>
      <c r="Y7" s="32">
        <f t="shared" si="2"/>
        <v>5.9701492537313433E-3</v>
      </c>
      <c r="AA7" s="33">
        <v>1187977</v>
      </c>
    </row>
    <row r="8" spans="1:27" ht="15.6" x14ac:dyDescent="0.3">
      <c r="A8" s="17">
        <v>44317</v>
      </c>
      <c r="C8" s="18">
        <v>0.55500000000000005</v>
      </c>
      <c r="D8" s="19">
        <f t="shared" si="3"/>
        <v>0.44499999999999995</v>
      </c>
      <c r="E8" s="20">
        <v>0.17699999999999999</v>
      </c>
      <c r="F8" s="21">
        <v>0</v>
      </c>
      <c r="G8" s="22">
        <v>252</v>
      </c>
      <c r="H8" s="22">
        <v>254</v>
      </c>
      <c r="I8" s="24">
        <v>497</v>
      </c>
      <c r="J8" s="24">
        <v>569</v>
      </c>
      <c r="K8" s="107">
        <v>173</v>
      </c>
      <c r="L8" s="26">
        <v>204</v>
      </c>
      <c r="M8" s="28">
        <v>0</v>
      </c>
      <c r="N8" s="28">
        <v>4</v>
      </c>
      <c r="O8" s="29">
        <v>749</v>
      </c>
      <c r="P8" s="29">
        <v>823</v>
      </c>
      <c r="Q8" s="17">
        <v>44317</v>
      </c>
      <c r="R8" s="15">
        <f t="shared" si="0"/>
        <v>0.3364485981308411</v>
      </c>
      <c r="S8" s="15">
        <f t="shared" si="0"/>
        <v>0.30862697448359661</v>
      </c>
      <c r="T8" s="30">
        <f t="shared" si="1"/>
        <v>0.66355140186915884</v>
      </c>
      <c r="U8" s="30">
        <f>J8/P8</f>
        <v>0.69137302551640345</v>
      </c>
      <c r="V8" s="31">
        <f t="shared" si="4"/>
        <v>0.23097463284379172</v>
      </c>
      <c r="W8" s="31">
        <f t="shared" si="4"/>
        <v>0.24787363304981774</v>
      </c>
      <c r="X8" s="32">
        <f t="shared" si="2"/>
        <v>0</v>
      </c>
      <c r="Y8" s="32">
        <f t="shared" si="2"/>
        <v>4.8602673147023082E-3</v>
      </c>
      <c r="AA8" s="33">
        <v>1083921</v>
      </c>
    </row>
    <row r="9" spans="1:27" ht="15.6" x14ac:dyDescent="0.3">
      <c r="A9" s="17">
        <v>44348</v>
      </c>
      <c r="C9" s="18">
        <v>0.33200000000000002</v>
      </c>
      <c r="D9" s="19">
        <f t="shared" si="3"/>
        <v>0.66799999999999993</v>
      </c>
      <c r="E9" s="20">
        <v>0.251</v>
      </c>
      <c r="F9" s="21">
        <v>0</v>
      </c>
      <c r="G9" s="22">
        <v>187</v>
      </c>
      <c r="H9" s="22">
        <v>222</v>
      </c>
      <c r="I9" s="24">
        <v>491</v>
      </c>
      <c r="J9" s="24">
        <v>589</v>
      </c>
      <c r="K9" s="107">
        <v>301</v>
      </c>
      <c r="L9" s="26">
        <v>347</v>
      </c>
      <c r="M9" s="28">
        <v>0</v>
      </c>
      <c r="N9" s="28">
        <v>4</v>
      </c>
      <c r="O9" s="29">
        <v>678</v>
      </c>
      <c r="P9" s="29">
        <v>811</v>
      </c>
      <c r="Q9" s="17">
        <v>44348</v>
      </c>
      <c r="R9" s="15">
        <f t="shared" si="0"/>
        <v>0.27581120943952803</v>
      </c>
      <c r="S9" s="15">
        <f t="shared" si="0"/>
        <v>0.27373612823674476</v>
      </c>
      <c r="T9" s="30">
        <f t="shared" si="1"/>
        <v>0.72418879056047203</v>
      </c>
      <c r="U9" s="30">
        <f t="shared" si="1"/>
        <v>0.72626387176325524</v>
      </c>
      <c r="V9" s="31">
        <f t="shared" si="4"/>
        <v>0.44395280235988199</v>
      </c>
      <c r="W9" s="31">
        <f t="shared" si="4"/>
        <v>0.4278668310727497</v>
      </c>
      <c r="X9" s="32">
        <f t="shared" si="2"/>
        <v>0</v>
      </c>
      <c r="Y9" s="32">
        <f t="shared" si="2"/>
        <v>4.9321824907521579E-3</v>
      </c>
      <c r="AA9" s="33">
        <v>1037422</v>
      </c>
    </row>
    <row r="10" spans="1:27" ht="15.6" x14ac:dyDescent="0.3">
      <c r="A10" s="17">
        <v>44378</v>
      </c>
      <c r="C10" s="18">
        <v>0.28199999999999997</v>
      </c>
      <c r="D10" s="19">
        <f t="shared" si="3"/>
        <v>0.71799999999999997</v>
      </c>
      <c r="E10" s="20">
        <v>0.38</v>
      </c>
      <c r="F10" s="21">
        <v>0</v>
      </c>
      <c r="G10" s="22">
        <v>188</v>
      </c>
      <c r="H10" s="22">
        <v>206</v>
      </c>
      <c r="I10" s="24">
        <v>605</v>
      </c>
      <c r="J10" s="24">
        <v>742</v>
      </c>
      <c r="K10" s="107">
        <v>485</v>
      </c>
      <c r="L10" s="26">
        <v>577</v>
      </c>
      <c r="M10" s="28">
        <v>0</v>
      </c>
      <c r="N10" s="28">
        <v>4</v>
      </c>
      <c r="O10" s="29">
        <v>793</v>
      </c>
      <c r="P10" s="29">
        <v>948</v>
      </c>
      <c r="Q10" s="17">
        <v>44378</v>
      </c>
      <c r="R10" s="15">
        <f t="shared" si="0"/>
        <v>0.23707440100882723</v>
      </c>
      <c r="S10" s="15">
        <f t="shared" si="0"/>
        <v>0.21729957805907174</v>
      </c>
      <c r="T10" s="30">
        <f t="shared" si="1"/>
        <v>0.76292559899117274</v>
      </c>
      <c r="U10" s="30">
        <f t="shared" si="1"/>
        <v>0.78270042194092826</v>
      </c>
      <c r="V10" s="31">
        <f t="shared" si="4"/>
        <v>0.61160151324085754</v>
      </c>
      <c r="W10" s="31">
        <f t="shared" si="4"/>
        <v>0.60864978902953581</v>
      </c>
      <c r="X10" s="32">
        <f t="shared" si="2"/>
        <v>0</v>
      </c>
      <c r="Y10" s="32">
        <f t="shared" si="2"/>
        <v>4.2194092827004216E-3</v>
      </c>
      <c r="AA10" s="33">
        <v>1008671</v>
      </c>
    </row>
    <row r="11" spans="1:27" ht="15.6" x14ac:dyDescent="0.3">
      <c r="A11" s="17">
        <v>44409</v>
      </c>
      <c r="C11" s="18">
        <v>0.25700000000000001</v>
      </c>
      <c r="D11" s="19">
        <f t="shared" si="3"/>
        <v>0.74299999999999999</v>
      </c>
      <c r="E11" s="20">
        <v>0.60799999999999998</v>
      </c>
      <c r="F11" s="21">
        <v>0</v>
      </c>
      <c r="G11" s="22">
        <v>172</v>
      </c>
      <c r="H11" s="22">
        <v>227</v>
      </c>
      <c r="I11" s="24">
        <v>510</v>
      </c>
      <c r="J11" s="24">
        <v>644</v>
      </c>
      <c r="K11" s="107">
        <v>417</v>
      </c>
      <c r="L11" s="26">
        <v>524</v>
      </c>
      <c r="M11" s="28">
        <v>0</v>
      </c>
      <c r="N11" s="28">
        <v>4</v>
      </c>
      <c r="O11" s="29">
        <v>682</v>
      </c>
      <c r="P11" s="29">
        <v>871</v>
      </c>
      <c r="Q11" s="17">
        <v>44409</v>
      </c>
      <c r="R11" s="15">
        <f t="shared" si="0"/>
        <v>0.25219941348973607</v>
      </c>
      <c r="S11" s="15">
        <f t="shared" si="0"/>
        <v>0.26061997703788747</v>
      </c>
      <c r="T11" s="30">
        <f t="shared" si="1"/>
        <v>0.74780058651026393</v>
      </c>
      <c r="U11" s="30">
        <f t="shared" si="1"/>
        <v>0.73938002296211247</v>
      </c>
      <c r="V11" s="31">
        <f t="shared" si="4"/>
        <v>0.61143695014662758</v>
      </c>
      <c r="W11" s="31">
        <f t="shared" si="4"/>
        <v>0.60160734787600456</v>
      </c>
      <c r="X11" s="32">
        <f t="shared" si="2"/>
        <v>0</v>
      </c>
      <c r="Y11" s="32">
        <f t="shared" si="2"/>
        <v>4.5924225028702642E-3</v>
      </c>
      <c r="AA11" s="33">
        <v>987181</v>
      </c>
    </row>
    <row r="12" spans="1:27" ht="15.6" x14ac:dyDescent="0.3">
      <c r="A12" s="17">
        <v>44440</v>
      </c>
      <c r="C12" s="18">
        <v>0.24399999999999999</v>
      </c>
      <c r="D12" s="19">
        <f t="shared" si="3"/>
        <v>0.75600000000000001</v>
      </c>
      <c r="E12" s="20">
        <v>0.67200000000000004</v>
      </c>
      <c r="F12" s="21">
        <v>3.0000000000000001E-3</v>
      </c>
      <c r="G12" s="22">
        <v>122</v>
      </c>
      <c r="H12" s="22">
        <v>172</v>
      </c>
      <c r="I12" s="24">
        <v>584</v>
      </c>
      <c r="J12" s="24">
        <v>738</v>
      </c>
      <c r="K12" s="107">
        <v>509</v>
      </c>
      <c r="L12" s="26">
        <v>645</v>
      </c>
      <c r="M12" s="28">
        <v>1</v>
      </c>
      <c r="N12" s="28">
        <v>4</v>
      </c>
      <c r="O12" s="29">
        <v>706</v>
      </c>
      <c r="P12" s="29">
        <v>910</v>
      </c>
      <c r="Q12" s="17">
        <v>44440</v>
      </c>
      <c r="R12" s="15">
        <f t="shared" si="0"/>
        <v>0.17280453257790368</v>
      </c>
      <c r="S12" s="15">
        <f t="shared" si="0"/>
        <v>0.18901098901098901</v>
      </c>
      <c r="T12" s="30">
        <f t="shared" si="1"/>
        <v>0.82719546742209626</v>
      </c>
      <c r="U12" s="30">
        <f t="shared" si="1"/>
        <v>0.81098901098901099</v>
      </c>
      <c r="V12" s="31">
        <f t="shared" si="4"/>
        <v>0.72096317280453259</v>
      </c>
      <c r="W12" s="31">
        <f t="shared" si="4"/>
        <v>0.70879120879120883</v>
      </c>
      <c r="X12" s="32">
        <f t="shared" si="2"/>
        <v>1.4164305949008499E-3</v>
      </c>
      <c r="Y12" s="32">
        <f t="shared" si="2"/>
        <v>4.3956043956043956E-3</v>
      </c>
      <c r="AA12" s="33" t="s">
        <v>173</v>
      </c>
    </row>
    <row r="13" spans="1:27" ht="15.6" x14ac:dyDescent="0.3">
      <c r="A13" s="17">
        <v>44470</v>
      </c>
      <c r="C13" s="18">
        <v>0.23200000000000001</v>
      </c>
      <c r="D13" s="19">
        <f t="shared" si="3"/>
        <v>0.76800000000000002</v>
      </c>
      <c r="E13" s="20">
        <v>0.69899999999999995</v>
      </c>
      <c r="F13" s="21">
        <v>3.5999999999999997E-2</v>
      </c>
      <c r="G13" s="22">
        <v>123</v>
      </c>
      <c r="H13" s="22">
        <v>165</v>
      </c>
      <c r="I13" s="24">
        <v>566</v>
      </c>
      <c r="J13" s="24">
        <v>707</v>
      </c>
      <c r="K13" s="107">
        <v>499</v>
      </c>
      <c r="L13" s="26">
        <v>620</v>
      </c>
      <c r="M13" s="28">
        <v>16</v>
      </c>
      <c r="N13" s="28">
        <v>17</v>
      </c>
      <c r="O13" s="29">
        <v>689</v>
      </c>
      <c r="P13" s="29">
        <v>872</v>
      </c>
      <c r="Q13" s="17">
        <v>44470</v>
      </c>
      <c r="R13" s="15">
        <f t="shared" si="0"/>
        <v>0.17851959361393324</v>
      </c>
      <c r="S13" s="15">
        <f t="shared" si="0"/>
        <v>0.18922018348623854</v>
      </c>
      <c r="T13" s="30">
        <f t="shared" si="1"/>
        <v>0.82148040638606679</v>
      </c>
      <c r="U13" s="30">
        <f t="shared" si="1"/>
        <v>0.81077981651376152</v>
      </c>
      <c r="V13" s="31">
        <f t="shared" si="4"/>
        <v>0.72423802612481858</v>
      </c>
      <c r="W13" s="31">
        <f t="shared" si="4"/>
        <v>0.71100917431192656</v>
      </c>
      <c r="X13" s="32">
        <f t="shared" si="2"/>
        <v>2.3222060957910014E-2</v>
      </c>
      <c r="Y13" s="32">
        <f t="shared" si="2"/>
        <v>1.9495412844036698E-2</v>
      </c>
      <c r="AA13" s="33" t="s">
        <v>174</v>
      </c>
    </row>
    <row r="14" spans="1:27" ht="15.6" x14ac:dyDescent="0.3">
      <c r="A14" s="17">
        <v>44501</v>
      </c>
      <c r="C14" s="18">
        <v>0.224</v>
      </c>
      <c r="D14" s="19">
        <f t="shared" si="3"/>
        <v>0.77600000000000002</v>
      </c>
      <c r="E14" s="20">
        <v>0.71399999999999997</v>
      </c>
      <c r="F14" s="21">
        <v>7.3999999999999996E-2</v>
      </c>
      <c r="G14" s="22">
        <v>140</v>
      </c>
      <c r="H14" s="22">
        <v>194</v>
      </c>
      <c r="I14" s="24">
        <v>555</v>
      </c>
      <c r="J14" s="24">
        <v>734</v>
      </c>
      <c r="K14" s="107">
        <v>518</v>
      </c>
      <c r="L14" s="26">
        <v>674</v>
      </c>
      <c r="M14" s="28">
        <v>86</v>
      </c>
      <c r="N14" s="28">
        <v>105</v>
      </c>
      <c r="O14" s="29">
        <v>695</v>
      </c>
      <c r="P14" s="29">
        <v>928</v>
      </c>
      <c r="Q14" s="17">
        <v>44501</v>
      </c>
      <c r="R14" s="15">
        <f t="shared" si="0"/>
        <v>0.20143884892086331</v>
      </c>
      <c r="S14" s="15">
        <f t="shared" si="0"/>
        <v>0.20905172413793102</v>
      </c>
      <c r="T14" s="30">
        <f t="shared" si="1"/>
        <v>0.79856115107913672</v>
      </c>
      <c r="U14" s="30">
        <f t="shared" si="1"/>
        <v>0.79094827586206895</v>
      </c>
      <c r="V14" s="31">
        <f t="shared" si="4"/>
        <v>0.74532374100719423</v>
      </c>
      <c r="W14" s="31">
        <f t="shared" si="4"/>
        <v>0.72629310344827591</v>
      </c>
      <c r="X14" s="32">
        <f t="shared" si="2"/>
        <v>0.12374100719424461</v>
      </c>
      <c r="Y14" s="32">
        <f t="shared" si="2"/>
        <v>0.11314655172413793</v>
      </c>
      <c r="AA14" s="33">
        <v>944616</v>
      </c>
    </row>
    <row r="15" spans="1:27" ht="15.6" x14ac:dyDescent="0.3">
      <c r="A15" s="17">
        <v>44531</v>
      </c>
      <c r="C15" s="18">
        <v>0.21299999999999999</v>
      </c>
      <c r="D15" s="19">
        <f t="shared" si="3"/>
        <v>0.78700000000000003</v>
      </c>
      <c r="E15" s="20">
        <v>0.73099999999999998</v>
      </c>
      <c r="F15" s="21">
        <v>0.34</v>
      </c>
      <c r="G15" s="22">
        <v>129</v>
      </c>
      <c r="H15" s="22">
        <v>197</v>
      </c>
      <c r="I15" s="24">
        <v>543</v>
      </c>
      <c r="J15" s="24">
        <v>753</v>
      </c>
      <c r="K15" s="107">
        <v>500</v>
      </c>
      <c r="L15" s="26">
        <v>692</v>
      </c>
      <c r="M15" s="28">
        <v>186</v>
      </c>
      <c r="N15" s="28">
        <v>247</v>
      </c>
      <c r="O15" s="29">
        <v>672</v>
      </c>
      <c r="P15" s="29">
        <v>950</v>
      </c>
      <c r="Q15" s="17">
        <v>44531</v>
      </c>
      <c r="R15" s="15">
        <f t="shared" si="0"/>
        <v>0.19196428571428573</v>
      </c>
      <c r="S15" s="15">
        <f t="shared" si="0"/>
        <v>0.20736842105263159</v>
      </c>
      <c r="T15" s="30">
        <f t="shared" si="1"/>
        <v>0.8080357142857143</v>
      </c>
      <c r="U15" s="30">
        <f t="shared" si="1"/>
        <v>0.79263157894736846</v>
      </c>
      <c r="V15" s="31">
        <f t="shared" si="4"/>
        <v>0.74404761904761907</v>
      </c>
      <c r="W15" s="31">
        <f t="shared" si="4"/>
        <v>0.72842105263157897</v>
      </c>
      <c r="X15" s="32">
        <f t="shared" si="2"/>
        <v>0.2767857142857143</v>
      </c>
      <c r="Y15" s="32">
        <f t="shared" si="2"/>
        <v>0.26</v>
      </c>
      <c r="AA15" s="33">
        <v>918306</v>
      </c>
    </row>
    <row r="16" spans="1:27" ht="15.6" x14ac:dyDescent="0.3">
      <c r="A16" s="17">
        <v>44562</v>
      </c>
      <c r="C16" s="18">
        <v>0.20100000000000001</v>
      </c>
      <c r="D16" s="19">
        <f t="shared" si="3"/>
        <v>0.79899999999999993</v>
      </c>
      <c r="E16" s="20">
        <v>0.74399999999999999</v>
      </c>
      <c r="F16" s="21">
        <v>0.46600000000000003</v>
      </c>
      <c r="G16" s="22">
        <v>110</v>
      </c>
      <c r="H16" s="22">
        <v>163</v>
      </c>
      <c r="I16" s="24">
        <v>503</v>
      </c>
      <c r="J16" s="24">
        <v>686</v>
      </c>
      <c r="K16" s="107">
        <v>469</v>
      </c>
      <c r="L16" s="26">
        <v>640</v>
      </c>
      <c r="M16" s="28">
        <v>280</v>
      </c>
      <c r="N16" s="28">
        <v>376</v>
      </c>
      <c r="O16" s="29">
        <v>613</v>
      </c>
      <c r="P16" s="29">
        <v>849</v>
      </c>
      <c r="Q16" s="17">
        <v>44562</v>
      </c>
      <c r="R16" s="15">
        <f t="shared" si="0"/>
        <v>0.17944535073409462</v>
      </c>
      <c r="S16" s="15">
        <f t="shared" si="0"/>
        <v>0.19199057714958775</v>
      </c>
      <c r="T16" s="30">
        <f t="shared" si="1"/>
        <v>0.82055464926590538</v>
      </c>
      <c r="U16" s="30">
        <f t="shared" si="1"/>
        <v>0.80800942285041222</v>
      </c>
      <c r="V16" s="31">
        <f t="shared" si="4"/>
        <v>0.76508972267536701</v>
      </c>
      <c r="W16" s="31">
        <f t="shared" si="4"/>
        <v>0.75382803297997647</v>
      </c>
      <c r="X16" s="32">
        <f t="shared" si="2"/>
        <v>0.45676998368678629</v>
      </c>
      <c r="Y16" s="32">
        <f t="shared" si="2"/>
        <v>0.44287396937573614</v>
      </c>
      <c r="AA16" s="33">
        <v>901748</v>
      </c>
    </row>
    <row r="17" spans="1:27" ht="15.6" x14ac:dyDescent="0.3">
      <c r="A17" s="17">
        <v>44593</v>
      </c>
      <c r="C17" s="18">
        <v>0.19800000000000001</v>
      </c>
      <c r="D17" s="19">
        <f t="shared" si="3"/>
        <v>0.80200000000000005</v>
      </c>
      <c r="E17" s="20">
        <v>0.751</v>
      </c>
      <c r="F17" s="21">
        <v>0.48599999999999999</v>
      </c>
      <c r="G17" s="22">
        <v>57</v>
      </c>
      <c r="H17" s="22">
        <v>111</v>
      </c>
      <c r="I17" s="24">
        <v>419</v>
      </c>
      <c r="J17" s="24">
        <v>601</v>
      </c>
      <c r="K17" s="107">
        <v>387</v>
      </c>
      <c r="L17" s="26">
        <v>556</v>
      </c>
      <c r="M17" s="28">
        <v>269</v>
      </c>
      <c r="N17" s="28">
        <v>382</v>
      </c>
      <c r="O17" s="29">
        <v>476</v>
      </c>
      <c r="P17" s="29">
        <v>712</v>
      </c>
      <c r="Q17" s="17">
        <v>44593</v>
      </c>
      <c r="R17" s="15">
        <f t="shared" si="0"/>
        <v>0.11974789915966387</v>
      </c>
      <c r="S17" s="15">
        <f t="shared" si="0"/>
        <v>0.15589887640449437</v>
      </c>
      <c r="T17" s="30">
        <f t="shared" si="1"/>
        <v>0.88025210084033612</v>
      </c>
      <c r="U17" s="30">
        <f t="shared" si="1"/>
        <v>0.8441011235955056</v>
      </c>
      <c r="V17" s="31">
        <f t="shared" si="4"/>
        <v>0.81302521008403361</v>
      </c>
      <c r="W17" s="31">
        <f t="shared" si="4"/>
        <v>0.7808988764044944</v>
      </c>
      <c r="X17" s="32">
        <f t="shared" si="2"/>
        <v>0.56512605042016806</v>
      </c>
      <c r="Y17" s="32">
        <f t="shared" si="2"/>
        <v>0.5365168539325843</v>
      </c>
      <c r="AA17" s="33">
        <v>897415</v>
      </c>
    </row>
    <row r="18" spans="1:27" ht="15.6" x14ac:dyDescent="0.3">
      <c r="A18" s="17">
        <v>44621</v>
      </c>
      <c r="C18" s="18">
        <v>0.19600000000000001</v>
      </c>
      <c r="D18" s="19">
        <f t="shared" si="3"/>
        <v>0.80400000000000005</v>
      </c>
      <c r="E18" s="20">
        <v>0.75600000000000001</v>
      </c>
      <c r="F18" s="21">
        <v>0.497</v>
      </c>
      <c r="G18" s="22">
        <v>62</v>
      </c>
      <c r="H18" s="22">
        <v>113</v>
      </c>
      <c r="I18" s="24">
        <v>435</v>
      </c>
      <c r="J18" s="24">
        <v>687</v>
      </c>
      <c r="K18" s="107">
        <v>409</v>
      </c>
      <c r="L18" s="26">
        <v>643</v>
      </c>
      <c r="M18" s="28">
        <v>299</v>
      </c>
      <c r="N18" s="28">
        <v>455</v>
      </c>
      <c r="O18" s="29">
        <v>497</v>
      </c>
      <c r="P18" s="29">
        <v>800</v>
      </c>
      <c r="Q18" s="17">
        <v>44621</v>
      </c>
      <c r="R18" s="15">
        <f t="shared" si="0"/>
        <v>0.12474849094567404</v>
      </c>
      <c r="S18" s="15">
        <f t="shared" si="0"/>
        <v>0.14124999999999999</v>
      </c>
      <c r="T18" s="30">
        <f t="shared" si="1"/>
        <v>0.87525150905432592</v>
      </c>
      <c r="U18" s="30">
        <f t="shared" si="1"/>
        <v>0.85875000000000001</v>
      </c>
      <c r="V18" s="31">
        <f t="shared" si="4"/>
        <v>0.82293762575452711</v>
      </c>
      <c r="W18" s="31">
        <f t="shared" si="4"/>
        <v>0.80374999999999996</v>
      </c>
      <c r="X18" s="32">
        <f t="shared" si="2"/>
        <v>0.60160965794768617</v>
      </c>
      <c r="Y18" s="32">
        <f t="shared" si="2"/>
        <v>0.56874999999999998</v>
      </c>
      <c r="AA18" s="33">
        <v>894736</v>
      </c>
    </row>
    <row r="19" spans="1:27" ht="15.6" x14ac:dyDescent="0.3">
      <c r="A19" s="17">
        <v>44652</v>
      </c>
      <c r="C19" s="18">
        <v>0.19500000000000001</v>
      </c>
      <c r="D19" s="19">
        <f t="shared" si="3"/>
        <v>0.80499999999999994</v>
      </c>
      <c r="E19" s="20">
        <v>0.75900000000000001</v>
      </c>
      <c r="F19" s="21">
        <v>0.50600000000000001</v>
      </c>
      <c r="G19" s="22">
        <v>51</v>
      </c>
      <c r="H19" s="22">
        <v>106</v>
      </c>
      <c r="I19" s="24">
        <v>403</v>
      </c>
      <c r="J19" s="24">
        <v>644</v>
      </c>
      <c r="K19" s="107">
        <v>377</v>
      </c>
      <c r="L19" s="26">
        <v>604</v>
      </c>
      <c r="M19" s="28">
        <v>279</v>
      </c>
      <c r="N19" s="28">
        <v>458</v>
      </c>
      <c r="O19" s="29">
        <v>454</v>
      </c>
      <c r="P19" s="29">
        <v>750</v>
      </c>
      <c r="Q19" s="17">
        <v>44652</v>
      </c>
      <c r="R19" s="15">
        <f t="shared" si="0"/>
        <v>0.11233480176211454</v>
      </c>
      <c r="S19" s="15">
        <f t="shared" si="0"/>
        <v>0.14133333333333334</v>
      </c>
      <c r="T19" s="30">
        <f t="shared" si="1"/>
        <v>0.88766519823788548</v>
      </c>
      <c r="U19" s="30">
        <f t="shared" si="1"/>
        <v>0.85866666666666669</v>
      </c>
      <c r="V19" s="31">
        <f t="shared" si="4"/>
        <v>0.83039647577092512</v>
      </c>
      <c r="W19" s="31">
        <f t="shared" si="4"/>
        <v>0.80533333333333335</v>
      </c>
      <c r="X19" s="32">
        <f t="shared" si="2"/>
        <v>0.61453744493392071</v>
      </c>
      <c r="Y19" s="32">
        <f t="shared" si="2"/>
        <v>0.61066666666666669</v>
      </c>
      <c r="AA19" s="33">
        <v>892086</v>
      </c>
    </row>
    <row r="20" spans="1:27" ht="15.6" x14ac:dyDescent="0.3">
      <c r="A20" s="17">
        <v>44682</v>
      </c>
      <c r="C20" s="18">
        <v>0.193</v>
      </c>
      <c r="D20" s="19">
        <f t="shared" si="3"/>
        <v>0.80699999999999994</v>
      </c>
      <c r="E20" s="20">
        <v>0.76200000000000001</v>
      </c>
      <c r="F20" s="21">
        <v>0.51700000000000002</v>
      </c>
      <c r="G20" s="22">
        <v>34</v>
      </c>
      <c r="H20" s="22">
        <v>91</v>
      </c>
      <c r="I20" s="24">
        <v>362</v>
      </c>
      <c r="J20" s="24">
        <v>694</v>
      </c>
      <c r="K20" s="107">
        <v>349</v>
      </c>
      <c r="L20" s="26">
        <v>656</v>
      </c>
      <c r="M20" s="28">
        <v>276</v>
      </c>
      <c r="N20" s="28">
        <v>509</v>
      </c>
      <c r="O20" s="29">
        <v>396</v>
      </c>
      <c r="P20" s="29">
        <v>785</v>
      </c>
      <c r="Q20" s="17">
        <v>44682</v>
      </c>
      <c r="R20" s="15">
        <f t="shared" si="0"/>
        <v>8.5858585858585856E-2</v>
      </c>
      <c r="S20" s="15">
        <f t="shared" si="0"/>
        <v>0.11592356687898089</v>
      </c>
      <c r="T20" s="30">
        <f t="shared" si="1"/>
        <v>0.91414141414141414</v>
      </c>
      <c r="U20" s="30">
        <f t="shared" si="1"/>
        <v>0.88407643312101913</v>
      </c>
      <c r="V20" s="31">
        <f t="shared" si="4"/>
        <v>0.88131313131313127</v>
      </c>
      <c r="W20" s="31">
        <f t="shared" si="4"/>
        <v>0.83566878980891723</v>
      </c>
      <c r="X20" s="32">
        <f t="shared" si="2"/>
        <v>0.69696969696969702</v>
      </c>
      <c r="Y20" s="32">
        <f t="shared" si="2"/>
        <v>0.64840764331210188</v>
      </c>
      <c r="AA20" s="33">
        <v>889047</v>
      </c>
    </row>
    <row r="21" spans="1:27" ht="15.6" x14ac:dyDescent="0.3">
      <c r="A21" s="17">
        <v>44713</v>
      </c>
      <c r="C21" s="18">
        <v>0.193</v>
      </c>
      <c r="D21" s="19">
        <f t="shared" si="3"/>
        <v>0.80699999999999994</v>
      </c>
      <c r="E21" s="20">
        <v>0.76300000000000001</v>
      </c>
      <c r="F21" s="21">
        <v>0.52200000000000002</v>
      </c>
      <c r="H21" s="22">
        <v>102</v>
      </c>
      <c r="J21" s="24">
        <v>673</v>
      </c>
      <c r="K21" s="34"/>
      <c r="L21" s="26">
        <v>639</v>
      </c>
      <c r="N21" s="28">
        <v>483</v>
      </c>
      <c r="O21" s="35"/>
      <c r="P21" s="29">
        <v>775</v>
      </c>
      <c r="Q21" s="17">
        <v>44713</v>
      </c>
      <c r="R21" s="35"/>
      <c r="S21" s="15">
        <f t="shared" ref="S21:S32" si="5">H21/P21</f>
        <v>0.13161290322580646</v>
      </c>
      <c r="T21" s="35"/>
      <c r="U21" s="30">
        <f t="shared" ref="U21:U32" si="6">J21/P21</f>
        <v>0.86838709677419357</v>
      </c>
      <c r="W21" s="31">
        <f t="shared" ref="W21:W32" si="7">L21/P21</f>
        <v>0.82451612903225802</v>
      </c>
      <c r="X21" s="35"/>
      <c r="Y21" s="32">
        <f t="shared" ref="Y21:Y32" si="8">N21/P21</f>
        <v>0.62322580645161285</v>
      </c>
      <c r="AA21" s="33">
        <v>887288</v>
      </c>
    </row>
    <row r="22" spans="1:27" ht="15.6" x14ac:dyDescent="0.3">
      <c r="A22" s="17">
        <v>44743</v>
      </c>
      <c r="C22" s="18">
        <v>0.192</v>
      </c>
      <c r="D22" s="19">
        <f t="shared" si="3"/>
        <v>0.80800000000000005</v>
      </c>
      <c r="E22" s="20">
        <v>0.76500000000000001</v>
      </c>
      <c r="F22" s="21">
        <v>0.52700000000000002</v>
      </c>
      <c r="H22" s="22">
        <v>112</v>
      </c>
      <c r="J22" s="24">
        <v>679</v>
      </c>
      <c r="K22" s="34"/>
      <c r="L22" s="26">
        <v>637</v>
      </c>
      <c r="N22" s="28">
        <v>500</v>
      </c>
      <c r="O22" s="35"/>
      <c r="P22" s="29">
        <v>791</v>
      </c>
      <c r="Q22" s="17">
        <v>44743</v>
      </c>
      <c r="R22" s="35"/>
      <c r="S22" s="15">
        <f t="shared" si="5"/>
        <v>0.1415929203539823</v>
      </c>
      <c r="T22" s="35"/>
      <c r="U22" s="30">
        <f t="shared" si="6"/>
        <v>0.8584070796460177</v>
      </c>
      <c r="W22" s="31">
        <f t="shared" si="7"/>
        <v>0.80530973451327437</v>
      </c>
      <c r="X22" s="35"/>
      <c r="Y22" s="32">
        <f t="shared" si="8"/>
        <v>0.63211125158027814</v>
      </c>
      <c r="AA22" s="33">
        <v>885191</v>
      </c>
    </row>
    <row r="23" spans="1:27" ht="15.6" x14ac:dyDescent="0.3">
      <c r="A23" s="17">
        <v>44774</v>
      </c>
      <c r="C23" s="18">
        <v>0.192</v>
      </c>
      <c r="D23" s="19">
        <f t="shared" si="3"/>
        <v>0.80800000000000005</v>
      </c>
      <c r="E23" s="20">
        <v>0.76600000000000001</v>
      </c>
      <c r="F23" s="21">
        <v>0.53</v>
      </c>
      <c r="H23" s="22">
        <v>119</v>
      </c>
      <c r="J23" s="24">
        <v>621</v>
      </c>
      <c r="K23" s="36"/>
      <c r="L23" s="26">
        <v>581</v>
      </c>
      <c r="N23" s="28">
        <v>444</v>
      </c>
      <c r="O23" s="35"/>
      <c r="P23" s="29">
        <v>740</v>
      </c>
      <c r="Q23" s="17">
        <v>44774</v>
      </c>
      <c r="R23" s="35"/>
      <c r="S23" s="15">
        <f t="shared" si="5"/>
        <v>0.16081081081081081</v>
      </c>
      <c r="T23" s="35"/>
      <c r="U23" s="30">
        <f t="shared" si="6"/>
        <v>0.83918918918918917</v>
      </c>
      <c r="W23" s="31">
        <f t="shared" si="7"/>
        <v>0.78513513513513511</v>
      </c>
      <c r="X23" s="35"/>
      <c r="Y23" s="32">
        <f t="shared" si="8"/>
        <v>0.6</v>
      </c>
      <c r="AA23" s="33">
        <v>884209</v>
      </c>
    </row>
    <row r="24" spans="1:27" ht="15.6" x14ac:dyDescent="0.3">
      <c r="A24" s="17">
        <v>44805</v>
      </c>
      <c r="C24" s="18">
        <v>0.191</v>
      </c>
      <c r="D24" s="19">
        <f t="shared" si="3"/>
        <v>0.80899999999999994</v>
      </c>
      <c r="E24" s="20">
        <v>0.76600000000000001</v>
      </c>
      <c r="F24" s="21">
        <v>0.53200000000000003</v>
      </c>
      <c r="H24" s="22">
        <v>101</v>
      </c>
      <c r="J24" s="24">
        <v>594</v>
      </c>
      <c r="K24" s="36"/>
      <c r="L24" s="26">
        <v>560</v>
      </c>
      <c r="N24" s="28">
        <v>429</v>
      </c>
      <c r="O24" s="35"/>
      <c r="P24" s="29">
        <v>695</v>
      </c>
      <c r="Q24" s="17">
        <v>44805</v>
      </c>
      <c r="R24" s="35"/>
      <c r="S24" s="15">
        <f t="shared" si="5"/>
        <v>0.14532374100719425</v>
      </c>
      <c r="T24" s="35"/>
      <c r="U24" s="30">
        <f t="shared" si="6"/>
        <v>0.85467625899280575</v>
      </c>
      <c r="W24" s="31">
        <f t="shared" si="7"/>
        <v>0.80575539568345322</v>
      </c>
      <c r="X24" s="35"/>
      <c r="Y24" s="32">
        <f t="shared" si="8"/>
        <v>0.61726618705035974</v>
      </c>
      <c r="AA24" s="33">
        <v>881937</v>
      </c>
    </row>
    <row r="25" spans="1:27" ht="15.6" x14ac:dyDescent="0.3">
      <c r="A25" s="17">
        <v>44835</v>
      </c>
      <c r="C25" s="18">
        <v>0.191</v>
      </c>
      <c r="D25" s="19">
        <f t="shared" si="3"/>
        <v>0.80899999999999994</v>
      </c>
      <c r="E25" s="20">
        <v>0.76700000000000002</v>
      </c>
      <c r="F25" s="21">
        <v>0.53500000000000003</v>
      </c>
      <c r="H25" s="22">
        <v>95</v>
      </c>
      <c r="J25" s="24">
        <v>673</v>
      </c>
      <c r="K25" s="36"/>
      <c r="L25" s="26">
        <v>641</v>
      </c>
      <c r="N25" s="28">
        <v>501</v>
      </c>
      <c r="O25" s="35"/>
      <c r="P25" s="29">
        <v>768</v>
      </c>
      <c r="Q25" s="17">
        <v>44835</v>
      </c>
      <c r="R25" s="35"/>
      <c r="S25" s="15">
        <f t="shared" si="5"/>
        <v>0.12369791666666667</v>
      </c>
      <c r="T25" s="35"/>
      <c r="U25" s="30">
        <f t="shared" si="6"/>
        <v>0.87630208333333337</v>
      </c>
      <c r="W25" s="31">
        <f t="shared" si="7"/>
        <v>0.83463541666666663</v>
      </c>
      <c r="X25" s="35"/>
      <c r="Y25" s="32">
        <f t="shared" si="8"/>
        <v>0.65234375</v>
      </c>
      <c r="AA25" s="33">
        <v>873611</v>
      </c>
    </row>
    <row r="26" spans="1:27" ht="15.6" x14ac:dyDescent="0.3">
      <c r="A26" s="17">
        <v>44866</v>
      </c>
      <c r="C26" s="18">
        <v>0.19</v>
      </c>
      <c r="D26" s="19">
        <f t="shared" si="3"/>
        <v>0.81</v>
      </c>
      <c r="E26" s="20">
        <v>0.76700000000000002</v>
      </c>
      <c r="F26" s="21">
        <v>0.53600000000000003</v>
      </c>
      <c r="H26" s="22">
        <v>94</v>
      </c>
      <c r="J26" s="24">
        <v>633</v>
      </c>
      <c r="K26" s="36"/>
      <c r="L26" s="26">
        <v>604</v>
      </c>
      <c r="N26" s="28">
        <v>450</v>
      </c>
      <c r="O26" s="35"/>
      <c r="P26" s="29">
        <v>727</v>
      </c>
      <c r="Q26" s="17">
        <v>44866</v>
      </c>
      <c r="R26" s="35"/>
      <c r="S26" s="15">
        <f t="shared" si="5"/>
        <v>0.12929848693259974</v>
      </c>
      <c r="T26" s="35"/>
      <c r="U26" s="30">
        <f t="shared" si="6"/>
        <v>0.87070151306740029</v>
      </c>
      <c r="W26" s="31">
        <f t="shared" si="7"/>
        <v>0.83081155433287479</v>
      </c>
      <c r="X26" s="35"/>
      <c r="Y26" s="32">
        <f t="shared" si="8"/>
        <v>0.61898211829436034</v>
      </c>
      <c r="AA26" s="33">
        <v>869400</v>
      </c>
    </row>
    <row r="27" spans="1:27" ht="15.6" x14ac:dyDescent="0.3">
      <c r="A27" s="17">
        <v>44896</v>
      </c>
      <c r="C27" s="18">
        <v>0.19</v>
      </c>
      <c r="D27" s="19">
        <f t="shared" si="3"/>
        <v>0.81</v>
      </c>
      <c r="E27" s="20">
        <v>0.76800000000000002</v>
      </c>
      <c r="F27" s="21">
        <v>0.53700000000000003</v>
      </c>
      <c r="H27" s="22">
        <v>105</v>
      </c>
      <c r="J27" s="24">
        <v>734</v>
      </c>
      <c r="K27" s="36"/>
      <c r="L27" s="26">
        <v>701</v>
      </c>
      <c r="N27" s="28">
        <v>564</v>
      </c>
      <c r="O27" s="35"/>
      <c r="P27" s="29">
        <v>839</v>
      </c>
      <c r="Q27" s="17">
        <v>44896</v>
      </c>
      <c r="R27" s="35"/>
      <c r="S27" s="15">
        <f t="shared" si="5"/>
        <v>0.12514898688915377</v>
      </c>
      <c r="T27" s="35"/>
      <c r="U27" s="30">
        <f t="shared" si="6"/>
        <v>0.87485101311084623</v>
      </c>
      <c r="W27" s="31">
        <f t="shared" si="7"/>
        <v>0.83551847437425508</v>
      </c>
      <c r="X27" s="35"/>
      <c r="Y27" s="32">
        <f t="shared" si="8"/>
        <v>0.6722288438617402</v>
      </c>
      <c r="AA27" s="33">
        <v>867620</v>
      </c>
    </row>
    <row r="28" spans="1:27" ht="15.6" x14ac:dyDescent="0.3">
      <c r="A28" s="17">
        <v>44927</v>
      </c>
      <c r="C28" s="18">
        <v>0.189</v>
      </c>
      <c r="D28" s="19">
        <f t="shared" si="3"/>
        <v>0.81099999999999994</v>
      </c>
      <c r="E28" s="20">
        <v>0.76800000000000002</v>
      </c>
      <c r="F28" s="21">
        <v>0.53700000000000003</v>
      </c>
      <c r="H28" s="22">
        <v>84</v>
      </c>
      <c r="J28" s="24">
        <v>645</v>
      </c>
      <c r="K28" s="36"/>
      <c r="L28" s="26">
        <v>608</v>
      </c>
      <c r="N28" s="28">
        <v>481</v>
      </c>
      <c r="O28" s="35"/>
      <c r="P28" s="29">
        <v>729</v>
      </c>
      <c r="Q28" s="17">
        <v>44927</v>
      </c>
      <c r="R28" s="35"/>
      <c r="S28" s="15">
        <f t="shared" si="5"/>
        <v>0.11522633744855967</v>
      </c>
      <c r="T28" s="35"/>
      <c r="U28" s="30">
        <f t="shared" si="6"/>
        <v>0.8847736625514403</v>
      </c>
      <c r="W28" s="31">
        <f t="shared" si="7"/>
        <v>0.83401920438957478</v>
      </c>
      <c r="X28" s="35"/>
      <c r="Y28" s="32">
        <f t="shared" si="8"/>
        <v>0.65980795610425236</v>
      </c>
      <c r="AA28" s="33">
        <v>866335</v>
      </c>
    </row>
    <row r="29" spans="1:27" ht="15.6" x14ac:dyDescent="0.3">
      <c r="A29" s="17">
        <v>44958</v>
      </c>
      <c r="C29" s="18">
        <v>0.189</v>
      </c>
      <c r="D29" s="19">
        <f t="shared" si="3"/>
        <v>0.81099999999999994</v>
      </c>
      <c r="E29" s="20">
        <v>0.76800000000000002</v>
      </c>
      <c r="F29" s="21">
        <v>0.53700000000000003</v>
      </c>
      <c r="H29" s="22">
        <v>79</v>
      </c>
      <c r="J29" s="24">
        <v>488</v>
      </c>
      <c r="K29" s="36"/>
      <c r="L29" s="26">
        <v>468</v>
      </c>
      <c r="N29" s="28">
        <v>373</v>
      </c>
      <c r="O29" s="35"/>
      <c r="P29" s="29">
        <v>567</v>
      </c>
      <c r="Q29" s="17">
        <v>44958</v>
      </c>
      <c r="R29" s="35"/>
      <c r="S29" s="15">
        <f t="shared" si="5"/>
        <v>0.13932980599647266</v>
      </c>
      <c r="T29" s="35"/>
      <c r="U29" s="30">
        <f t="shared" si="6"/>
        <v>0.86067019400352729</v>
      </c>
      <c r="W29" s="31">
        <f t="shared" si="7"/>
        <v>0.82539682539682535</v>
      </c>
      <c r="X29" s="35"/>
      <c r="Y29" s="32">
        <f t="shared" si="8"/>
        <v>0.6578483245149912</v>
      </c>
      <c r="AA29" s="33">
        <v>865844</v>
      </c>
    </row>
    <row r="30" spans="1:27" ht="15.6" x14ac:dyDescent="0.3">
      <c r="A30" s="17">
        <v>44986</v>
      </c>
      <c r="C30" s="18">
        <v>0.189</v>
      </c>
      <c r="D30" s="19">
        <f t="shared" si="3"/>
        <v>0.81099999999999994</v>
      </c>
      <c r="E30" s="20">
        <v>0.76800000000000002</v>
      </c>
      <c r="F30" s="21">
        <v>0.53700000000000003</v>
      </c>
      <c r="H30" s="22">
        <v>71</v>
      </c>
      <c r="J30" s="24">
        <v>557</v>
      </c>
      <c r="K30" s="36"/>
      <c r="L30" s="26">
        <v>533</v>
      </c>
      <c r="N30" s="28">
        <v>430</v>
      </c>
      <c r="O30" s="35"/>
      <c r="P30" s="29">
        <v>628</v>
      </c>
      <c r="Q30" s="17">
        <v>44986</v>
      </c>
      <c r="R30" s="35"/>
      <c r="S30" s="15">
        <f t="shared" si="5"/>
        <v>0.11305732484076433</v>
      </c>
      <c r="T30" s="35"/>
      <c r="U30" s="30">
        <f t="shared" si="6"/>
        <v>0.88694267515923564</v>
      </c>
      <c r="W30" s="31">
        <f t="shared" si="7"/>
        <v>0.84872611464968151</v>
      </c>
      <c r="X30" s="35"/>
      <c r="Y30" s="32">
        <f t="shared" si="8"/>
        <v>0.6847133757961783</v>
      </c>
      <c r="AA30" s="33">
        <v>865735</v>
      </c>
    </row>
    <row r="31" spans="1:27" ht="15.6" x14ac:dyDescent="0.3">
      <c r="A31" s="17">
        <v>45017</v>
      </c>
      <c r="C31" s="18">
        <v>0.189</v>
      </c>
      <c r="D31" s="19">
        <f t="shared" si="3"/>
        <v>0.81099999999999994</v>
      </c>
      <c r="E31" s="20">
        <v>0.76800000000000002</v>
      </c>
      <c r="F31" s="21">
        <v>0.53700000000000003</v>
      </c>
      <c r="H31" s="22">
        <v>78</v>
      </c>
      <c r="J31" s="24">
        <v>502</v>
      </c>
      <c r="K31" s="36"/>
      <c r="L31" s="26">
        <v>480</v>
      </c>
      <c r="N31" s="28">
        <v>390</v>
      </c>
      <c r="O31" s="35"/>
      <c r="P31" s="29">
        <v>580</v>
      </c>
      <c r="Q31" s="17">
        <v>45017</v>
      </c>
      <c r="R31" s="35"/>
      <c r="S31" s="15">
        <f t="shared" si="5"/>
        <v>0.13448275862068965</v>
      </c>
      <c r="T31" s="35"/>
      <c r="U31" s="30">
        <f t="shared" si="6"/>
        <v>0.8655172413793103</v>
      </c>
      <c r="W31" s="31">
        <f t="shared" si="7"/>
        <v>0.82758620689655171</v>
      </c>
      <c r="X31" s="35"/>
      <c r="Y31" s="32">
        <f t="shared" si="8"/>
        <v>0.67241379310344829</v>
      </c>
      <c r="AA31" s="33">
        <v>864527</v>
      </c>
    </row>
    <row r="32" spans="1:27" ht="15.6" x14ac:dyDescent="0.3">
      <c r="A32" s="17">
        <v>45047</v>
      </c>
      <c r="C32" s="18">
        <v>0.189</v>
      </c>
      <c r="D32" s="19">
        <f t="shared" si="3"/>
        <v>0.81099999999999994</v>
      </c>
      <c r="E32" s="20">
        <v>0.76800000000000002</v>
      </c>
      <c r="F32" s="21">
        <v>0.53700000000000003</v>
      </c>
      <c r="H32" s="22">
        <v>58</v>
      </c>
      <c r="J32" s="24">
        <v>429</v>
      </c>
      <c r="K32" s="36"/>
      <c r="L32" s="26">
        <v>411</v>
      </c>
      <c r="N32" s="28">
        <v>324</v>
      </c>
      <c r="O32" s="35"/>
      <c r="P32" s="29">
        <v>487</v>
      </c>
      <c r="Q32" s="17">
        <v>45047</v>
      </c>
      <c r="R32" s="35"/>
      <c r="S32" s="15">
        <f t="shared" si="5"/>
        <v>0.11909650924024641</v>
      </c>
      <c r="T32" s="35"/>
      <c r="U32" s="30">
        <f t="shared" si="6"/>
        <v>0.8809034907597536</v>
      </c>
      <c r="W32" s="31">
        <f t="shared" si="7"/>
        <v>0.84394250513347024</v>
      </c>
      <c r="X32" s="35"/>
      <c r="Y32" s="32">
        <f t="shared" si="8"/>
        <v>0.6652977412731006</v>
      </c>
      <c r="AA32" s="33">
        <v>863298</v>
      </c>
    </row>
    <row r="34" spans="1:16" x14ac:dyDescent="0.3">
      <c r="H34" s="36">
        <f>SUM(H4:H32)</f>
        <v>3592</v>
      </c>
      <c r="J34" s="36">
        <f>SUM(J4:J32)</f>
        <v>16413</v>
      </c>
      <c r="L34" s="36">
        <f>SUM(L4:L32)</f>
        <v>14298</v>
      </c>
      <c r="N34" s="36">
        <f>SUM(N4:N32)</f>
        <v>7942</v>
      </c>
      <c r="P34" s="36">
        <f>SUM(P4:P32)</f>
        <v>20005</v>
      </c>
    </row>
    <row r="35" spans="1:16" x14ac:dyDescent="0.3">
      <c r="H35" s="36"/>
      <c r="J35" s="36"/>
      <c r="L35" s="36"/>
      <c r="N35" s="36"/>
      <c r="P35" s="36"/>
    </row>
    <row r="36" spans="1:16" ht="15" thickBot="1" x14ac:dyDescent="0.35">
      <c r="H36" s="36"/>
      <c r="J36" s="36"/>
      <c r="L36" s="36"/>
      <c r="N36" s="36"/>
      <c r="P36" s="36"/>
    </row>
    <row r="37" spans="1:16" ht="43.8" thickBot="1" x14ac:dyDescent="0.35">
      <c r="G37" s="37" t="s">
        <v>16</v>
      </c>
      <c r="H37" s="38" t="s">
        <v>49</v>
      </c>
      <c r="I37" s="39" t="s">
        <v>50</v>
      </c>
      <c r="J37" s="40" t="s">
        <v>51</v>
      </c>
      <c r="M37" s="37" t="s">
        <v>16</v>
      </c>
      <c r="N37" s="38" t="s">
        <v>52</v>
      </c>
      <c r="O37" s="41" t="s">
        <v>53</v>
      </c>
      <c r="P37" s="40" t="s">
        <v>51</v>
      </c>
    </row>
    <row r="38" spans="1:16" ht="15" thickBot="1" x14ac:dyDescent="0.35">
      <c r="G38" s="42"/>
      <c r="H38" s="43"/>
      <c r="I38" s="44"/>
      <c r="J38" s="45"/>
      <c r="M38" s="42"/>
      <c r="N38" s="46"/>
      <c r="O38" s="47"/>
      <c r="P38" s="48"/>
    </row>
    <row r="39" spans="1:16" ht="18.600000000000001" thickBot="1" x14ac:dyDescent="0.4">
      <c r="G39" s="49" t="s">
        <v>17</v>
      </c>
      <c r="H39" s="50">
        <f>SUM($H$21:$H$32)</f>
        <v>1098</v>
      </c>
      <c r="I39" s="51">
        <f>SUM($J$21:$J$32)</f>
        <v>7228</v>
      </c>
      <c r="J39" s="52">
        <f>SUM($P$21:$P$32)</f>
        <v>8326</v>
      </c>
      <c r="M39" s="49" t="s">
        <v>17</v>
      </c>
      <c r="N39" s="50">
        <f>SUM($H$21:$H$32)</f>
        <v>1098</v>
      </c>
      <c r="O39" s="53">
        <f>SUM($N21:$N32)</f>
        <v>5369</v>
      </c>
      <c r="P39" s="54">
        <f>SUM($P$21:$P$32)</f>
        <v>8326</v>
      </c>
    </row>
    <row r="40" spans="1:16" ht="18.600000000000001" thickBot="1" x14ac:dyDescent="0.4">
      <c r="G40" s="55" t="s">
        <v>18</v>
      </c>
      <c r="H40" s="56">
        <f>$H$39/$P$39</f>
        <v>0.13187605092481383</v>
      </c>
      <c r="I40" s="57">
        <f>$I$39/$P$39</f>
        <v>0.8681239490751862</v>
      </c>
      <c r="J40" s="58"/>
      <c r="M40" s="55" t="s">
        <v>18</v>
      </c>
      <c r="N40" s="56">
        <f>$H$39/$P$39</f>
        <v>0.13187605092481383</v>
      </c>
      <c r="O40" s="59">
        <f>$O39/$P$39</f>
        <v>0.6448474657698775</v>
      </c>
      <c r="P40" s="58"/>
    </row>
    <row r="41" spans="1:16" ht="18.600000000000001" thickBot="1" x14ac:dyDescent="0.4">
      <c r="G41" s="60" t="s">
        <v>19</v>
      </c>
      <c r="H41" s="61">
        <f>SUM($C$21:$C$32)/12</f>
        <v>0.19033333333333335</v>
      </c>
      <c r="I41" s="62">
        <f>SUM($D$21:$D$32)/12</f>
        <v>0.80966666666666676</v>
      </c>
      <c r="J41" s="58"/>
      <c r="M41" s="60" t="s">
        <v>19</v>
      </c>
      <c r="N41" s="61">
        <f>SUM($C$21:$C$32)/12</f>
        <v>0.19033333333333335</v>
      </c>
      <c r="O41" s="62">
        <f>SUM($F$21:$F$32)/12</f>
        <v>0.53366666666666662</v>
      </c>
      <c r="P41" s="58"/>
    </row>
    <row r="42" spans="1:16" ht="18.600000000000001" thickBot="1" x14ac:dyDescent="0.4">
      <c r="G42" s="63" t="s">
        <v>20</v>
      </c>
      <c r="H42" s="64" t="str">
        <f>IF(H40&gt;H41,"Over by "&amp;(((INT((1000*(H40-H41))))/10)&amp;"%"),"Under by "&amp;(INT((1000*(H41-H40)))/10)&amp;"%")</f>
        <v>Under by 5.8%</v>
      </c>
      <c r="I42" s="64" t="str">
        <f>IF(I40&gt;I41,"Over by "&amp;(((INT((1000*(I40-I41))))/10)&amp;"%"),"Under by "&amp;(INT((1000*(I41-I40)))/10)&amp;"%")</f>
        <v>Over by 5.8%</v>
      </c>
      <c r="J42" s="65"/>
      <c r="M42" s="63" t="s">
        <v>20</v>
      </c>
      <c r="N42" s="64" t="str">
        <f>IF(N40&gt;N41,"Over by "&amp;(((INT((1000*(N40-N41))))/10)&amp;"%"),"Under by "&amp;(INT((1000*(N41-N40)))/10)&amp;"%")</f>
        <v>Under by 5.8%</v>
      </c>
      <c r="O42" s="64" t="str">
        <f>IF(O40&gt;O41,"Over by "&amp;(((INT((1000*(O40-O41))))/10)&amp;"%"),"Under by "&amp;(INT((1000*(O41-O40)))/10)&amp;"%")</f>
        <v>Over by 11.1%</v>
      </c>
      <c r="P42" s="66"/>
    </row>
    <row r="43" spans="1:16" ht="18.600000000000001" thickBot="1" x14ac:dyDescent="0.4">
      <c r="A43" s="109" t="s">
        <v>228</v>
      </c>
      <c r="H43" s="36"/>
      <c r="J43" s="36"/>
      <c r="L43" s="36"/>
      <c r="N43" s="36"/>
      <c r="P43" s="36"/>
    </row>
    <row r="44" spans="1:16" ht="43.8" thickBot="1" x14ac:dyDescent="0.35">
      <c r="A44" t="s">
        <v>223</v>
      </c>
      <c r="H44" s="36"/>
      <c r="J44" s="37" t="s">
        <v>16</v>
      </c>
      <c r="K44" s="38" t="s">
        <v>49</v>
      </c>
      <c r="L44" s="67" t="s">
        <v>54</v>
      </c>
      <c r="M44" s="40" t="s">
        <v>51</v>
      </c>
      <c r="N44" s="36"/>
      <c r="P44" s="36"/>
    </row>
    <row r="45" spans="1:16" ht="15" thickBot="1" x14ac:dyDescent="0.35">
      <c r="A45" s="111" t="s">
        <v>224</v>
      </c>
      <c r="H45" s="36"/>
      <c r="J45" s="42"/>
      <c r="K45" s="43"/>
      <c r="L45" s="44"/>
      <c r="M45" s="45"/>
      <c r="N45" s="36"/>
      <c r="P45" s="36"/>
    </row>
    <row r="46" spans="1:16" ht="18.600000000000001" thickBot="1" x14ac:dyDescent="0.4">
      <c r="A46" s="111" t="s">
        <v>225</v>
      </c>
      <c r="H46" s="36"/>
      <c r="J46" s="49" t="s">
        <v>17</v>
      </c>
      <c r="K46" s="50">
        <f>SUM($H$21:$H$32)</f>
        <v>1098</v>
      </c>
      <c r="L46" s="68">
        <f>SUM($L$21:$L$32)</f>
        <v>6863</v>
      </c>
      <c r="M46" s="54">
        <f>SUM($P$21:$P$32)</f>
        <v>8326</v>
      </c>
      <c r="N46" s="36"/>
      <c r="P46" s="36"/>
    </row>
    <row r="47" spans="1:16" ht="19.2" thickBot="1" x14ac:dyDescent="0.45">
      <c r="A47" s="113" t="s">
        <v>226</v>
      </c>
      <c r="J47" s="55" t="s">
        <v>18</v>
      </c>
      <c r="K47" s="56">
        <f>$H$39/$P$39</f>
        <v>0.13187605092481383</v>
      </c>
      <c r="L47" s="69">
        <f>$L$46/$M$46</f>
        <v>0.82428537112659139</v>
      </c>
      <c r="M47" s="58"/>
    </row>
    <row r="48" spans="1:16" ht="18.600000000000001" thickBot="1" x14ac:dyDescent="0.4">
      <c r="A48" s="111" t="s">
        <v>227</v>
      </c>
      <c r="J48" s="60" t="s">
        <v>19</v>
      </c>
      <c r="K48" s="61">
        <f>SUM($C$21:$C$32)/12</f>
        <v>0.19033333333333335</v>
      </c>
      <c r="L48" s="62">
        <f>SUM($E$21:$E$32)/12</f>
        <v>0.76683333333333337</v>
      </c>
      <c r="M48" s="58"/>
    </row>
    <row r="49" spans="10:13" ht="18.600000000000001" thickBot="1" x14ac:dyDescent="0.4">
      <c r="J49" s="63" t="s">
        <v>20</v>
      </c>
      <c r="K49" s="64" t="str">
        <f>IF(K47&gt;K48,"Over by "&amp;(((INT((1000*(K47-K48))))/10)&amp;"%"),"Under by "&amp;(INT((1000*(K48-K47)))/10)&amp;"%")</f>
        <v>Under by 5.8%</v>
      </c>
      <c r="L49" s="64" t="str">
        <f>IF(L47&gt;L48,"Over by "&amp;(((INT((1000*(L47-L48))))/10)&amp;"%"),"Under by "&amp;(INT((1000*(L48-L47)))/10)&amp;"%")</f>
        <v>Over by 5.7%</v>
      </c>
      <c r="M49" s="66"/>
    </row>
    <row r="50" spans="10:13" x14ac:dyDescent="0.3">
      <c r="K50" s="70"/>
      <c r="L50" s="70"/>
      <c r="M50" s="70"/>
    </row>
  </sheetData>
  <hyperlinks>
    <hyperlink ref="A45" r:id="rId1" display="https://www.ons.gov.uk/file?uri=/peoplepopulationandcommunity/birthsdeathsandmarriages/deaths/datasets/deathsbyvaccinationstatusengland/deathsoccurringbetween1january2021and31may2022/referencetable06072022accessible.xlsx" xr:uid="{AF4EFBBD-328B-4790-BC1D-BBF908C78674}"/>
    <hyperlink ref="A46" r:id="rId2" display="https://www.ons.gov.uk/file?uri=/peoplepopulationandcommunity/birthsdeathsandmarriages/deaths/datasets/deathsbyvaccinationstatusengland/deathsoccurringbetween1april2021and31may2023/referencetableaug2023.xlsx" xr:uid="{D16565D3-1000-4BB4-A5D5-AA0F9520590E}"/>
    <hyperlink ref="A48" r:id="rId3" display="https://assets.publishing.service.gov.uk/government/uploads/system/uploads/attachment_data/file/1168222/Weekly_Influenza_and_COVID19_report_data_summer_w27_report.ods" xr:uid="{72C44C96-FAD0-4DC5-8615-8B0AEEAAEAE7}"/>
  </hyperlinks>
  <pageMargins left="0.7" right="0.7" top="0.75" bottom="0.75" header="0.3" footer="0.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7508F-7147-4E6D-AD15-F0F03E0CA509}">
  <dimension ref="A1:AA50"/>
  <sheetViews>
    <sheetView topLeftCell="F31" workbookViewId="0">
      <selection activeCell="A43" sqref="A43:A48"/>
    </sheetView>
  </sheetViews>
  <sheetFormatPr defaultColWidth="9.33203125" defaultRowHeight="14.4" x14ac:dyDescent="0.3"/>
  <cols>
    <col min="3" max="3" width="20.88671875" customWidth="1"/>
    <col min="4" max="5" width="19" customWidth="1"/>
    <col min="6" max="6" width="20.109375" customWidth="1"/>
    <col min="7" max="7" width="22.5546875" customWidth="1"/>
    <col min="8" max="8" width="19.88671875" customWidth="1"/>
    <col min="9" max="9" width="24.88671875" customWidth="1"/>
    <col min="10" max="10" width="25.88671875" customWidth="1"/>
    <col min="11" max="11" width="20.6640625" customWidth="1"/>
    <col min="12" max="12" width="24.5546875" customWidth="1"/>
    <col min="13" max="13" width="23" customWidth="1"/>
    <col min="14" max="14" width="21.77734375" customWidth="1"/>
    <col min="15" max="16" width="25.109375" customWidth="1"/>
    <col min="18" max="18" width="25.109375" customWidth="1"/>
    <col min="19" max="19" width="26.5546875" customWidth="1"/>
    <col min="20" max="25" width="25.109375" customWidth="1"/>
    <col min="27" max="27" width="19.21875" customWidth="1"/>
  </cols>
  <sheetData>
    <row r="1" spans="1:27" s="8" customFormat="1" x14ac:dyDescent="0.3">
      <c r="O1"/>
      <c r="P1"/>
      <c r="R1"/>
      <c r="S1"/>
      <c r="T1"/>
      <c r="U1"/>
      <c r="V1"/>
      <c r="W1"/>
      <c r="X1"/>
      <c r="Y1"/>
    </row>
    <row r="2" spans="1:27" s="8" customFormat="1" ht="19.8" customHeight="1" x14ac:dyDescent="0.3">
      <c r="O2"/>
      <c r="P2"/>
      <c r="R2"/>
      <c r="S2"/>
      <c r="T2"/>
      <c r="U2"/>
      <c r="V2"/>
      <c r="W2"/>
      <c r="X2"/>
      <c r="Y2"/>
    </row>
    <row r="3" spans="1:27" ht="132" customHeight="1" x14ac:dyDescent="0.3">
      <c r="A3" s="9" t="s">
        <v>15</v>
      </c>
      <c r="C3" s="10" t="s">
        <v>119</v>
      </c>
      <c r="D3" s="11" t="s">
        <v>120</v>
      </c>
      <c r="E3" s="12" t="s">
        <v>121</v>
      </c>
      <c r="F3" s="13" t="s">
        <v>122</v>
      </c>
      <c r="G3" s="10" t="s">
        <v>123</v>
      </c>
      <c r="H3" s="10" t="s">
        <v>124</v>
      </c>
      <c r="I3" s="11" t="s">
        <v>125</v>
      </c>
      <c r="J3" s="11" t="s">
        <v>126</v>
      </c>
      <c r="K3" s="12" t="s">
        <v>127</v>
      </c>
      <c r="L3" s="12" t="s">
        <v>128</v>
      </c>
      <c r="M3" s="13" t="s">
        <v>129</v>
      </c>
      <c r="N3" s="13" t="s">
        <v>130</v>
      </c>
      <c r="O3" s="14" t="s">
        <v>131</v>
      </c>
      <c r="P3" s="14" t="s">
        <v>132</v>
      </c>
      <c r="Q3" s="9" t="s">
        <v>15</v>
      </c>
      <c r="R3" s="15" t="s">
        <v>133</v>
      </c>
      <c r="S3" s="15" t="s">
        <v>134</v>
      </c>
      <c r="T3" s="11" t="s">
        <v>135</v>
      </c>
      <c r="U3" s="11" t="s">
        <v>136</v>
      </c>
      <c r="V3" s="12" t="s">
        <v>137</v>
      </c>
      <c r="W3" s="12" t="s">
        <v>138</v>
      </c>
      <c r="X3" s="13" t="s">
        <v>139</v>
      </c>
      <c r="Y3" s="13" t="s">
        <v>140</v>
      </c>
      <c r="AA3" s="16" t="s">
        <v>141</v>
      </c>
    </row>
    <row r="4" spans="1:27" ht="15.6" x14ac:dyDescent="0.3">
      <c r="A4" s="17">
        <v>44197</v>
      </c>
      <c r="C4" s="18">
        <v>0.90100000000000002</v>
      </c>
      <c r="D4" s="19">
        <f>1-C4</f>
        <v>9.8999999999999977E-2</v>
      </c>
      <c r="E4" s="20">
        <v>5.0000000000000001E-3</v>
      </c>
      <c r="F4" s="21">
        <v>0</v>
      </c>
      <c r="G4" s="22">
        <v>3013</v>
      </c>
      <c r="H4" s="23"/>
      <c r="I4" s="24">
        <v>74</v>
      </c>
      <c r="J4" s="25"/>
      <c r="K4" s="26">
        <v>4</v>
      </c>
      <c r="L4" s="27"/>
      <c r="M4" s="28">
        <v>0</v>
      </c>
      <c r="N4" s="28"/>
      <c r="O4" s="29">
        <v>3087</v>
      </c>
      <c r="P4" s="29"/>
      <c r="Q4" s="17">
        <v>44197</v>
      </c>
      <c r="R4" s="15">
        <f t="shared" ref="R4:S20" si="0">G4/O4</f>
        <v>0.97602850664075158</v>
      </c>
      <c r="S4" s="15"/>
      <c r="T4" s="30">
        <f t="shared" ref="T4:U20" si="1">I4/O4</f>
        <v>2.3971493359248461E-2</v>
      </c>
      <c r="U4" s="30"/>
      <c r="V4" s="31">
        <f>K4/O4</f>
        <v>1.2957563977972141E-3</v>
      </c>
      <c r="W4" s="27"/>
      <c r="X4" s="32">
        <f t="shared" ref="X4:Y20" si="2">M4/O4</f>
        <v>0</v>
      </c>
      <c r="Y4" s="32"/>
      <c r="AA4" s="33">
        <v>9587401</v>
      </c>
    </row>
    <row r="5" spans="1:27" ht="15.6" x14ac:dyDescent="0.3">
      <c r="A5" s="17">
        <v>44228</v>
      </c>
      <c r="C5" s="18">
        <v>0.73699999999999999</v>
      </c>
      <c r="D5" s="19">
        <f t="shared" ref="D5:D32" si="3">1-C5</f>
        <v>0.26300000000000001</v>
      </c>
      <c r="E5" s="20">
        <v>8.9999999999999993E-3</v>
      </c>
      <c r="F5" s="21">
        <v>0</v>
      </c>
      <c r="G5" s="22">
        <v>1955</v>
      </c>
      <c r="H5" s="23"/>
      <c r="I5" s="24">
        <v>397</v>
      </c>
      <c r="J5" s="25"/>
      <c r="K5" s="26">
        <v>2</v>
      </c>
      <c r="L5" s="27"/>
      <c r="M5" s="28">
        <v>0</v>
      </c>
      <c r="N5" s="28"/>
      <c r="O5" s="29">
        <v>2352</v>
      </c>
      <c r="P5" s="29"/>
      <c r="Q5" s="17">
        <v>44228</v>
      </c>
      <c r="R5" s="15">
        <f t="shared" si="0"/>
        <v>0.83120748299319724</v>
      </c>
      <c r="S5" s="15"/>
      <c r="T5" s="30">
        <f t="shared" si="1"/>
        <v>0.16879251700680273</v>
      </c>
      <c r="U5" s="30"/>
      <c r="V5" s="31">
        <f t="shared" ref="V5:W20" si="4">K5/O5</f>
        <v>8.5034013605442174E-4</v>
      </c>
      <c r="W5" s="27"/>
      <c r="X5" s="32">
        <f t="shared" si="2"/>
        <v>0</v>
      </c>
      <c r="Y5" s="32"/>
      <c r="AA5" s="33">
        <v>3893672</v>
      </c>
    </row>
    <row r="6" spans="1:27" ht="15.6" x14ac:dyDescent="0.3">
      <c r="A6" s="17">
        <v>44256</v>
      </c>
      <c r="C6" s="18">
        <v>0.29499999999999998</v>
      </c>
      <c r="D6" s="19">
        <f t="shared" si="3"/>
        <v>0.70500000000000007</v>
      </c>
      <c r="E6" s="20">
        <v>4.4999999999999998E-2</v>
      </c>
      <c r="F6" s="21">
        <v>0</v>
      </c>
      <c r="G6" s="22">
        <v>1092</v>
      </c>
      <c r="H6" s="23"/>
      <c r="I6" s="24">
        <v>988</v>
      </c>
      <c r="J6" s="25"/>
      <c r="K6" s="26">
        <v>14</v>
      </c>
      <c r="L6" s="27"/>
      <c r="M6" s="28">
        <v>0</v>
      </c>
      <c r="N6" s="28"/>
      <c r="O6" s="29">
        <v>2080</v>
      </c>
      <c r="P6" s="29"/>
      <c r="Q6" s="17">
        <v>44256</v>
      </c>
      <c r="R6" s="15">
        <f t="shared" si="0"/>
        <v>0.52500000000000002</v>
      </c>
      <c r="S6" s="15"/>
      <c r="T6" s="30">
        <f t="shared" si="1"/>
        <v>0.47499999999999998</v>
      </c>
      <c r="U6" s="30"/>
      <c r="V6" s="31">
        <f t="shared" si="4"/>
        <v>6.7307692307692311E-3</v>
      </c>
      <c r="W6" s="27"/>
      <c r="X6" s="32">
        <f t="shared" si="2"/>
        <v>0</v>
      </c>
      <c r="Y6" s="32"/>
      <c r="AA6" s="33">
        <v>1348715</v>
      </c>
    </row>
    <row r="7" spans="1:27" ht="15.6" x14ac:dyDescent="0.3">
      <c r="A7" s="17">
        <v>44287</v>
      </c>
      <c r="C7" s="18">
        <v>0.19700000000000001</v>
      </c>
      <c r="D7" s="19">
        <f t="shared" si="3"/>
        <v>0.80299999999999994</v>
      </c>
      <c r="E7" s="20">
        <v>0.13700000000000001</v>
      </c>
      <c r="F7" s="21">
        <v>0</v>
      </c>
      <c r="G7" s="22">
        <v>471</v>
      </c>
      <c r="H7" s="22">
        <v>450</v>
      </c>
      <c r="I7" s="24">
        <v>1301</v>
      </c>
      <c r="J7" s="24">
        <v>1379</v>
      </c>
      <c r="K7" s="26">
        <v>152</v>
      </c>
      <c r="L7" s="26">
        <v>156</v>
      </c>
      <c r="M7" s="28">
        <v>0</v>
      </c>
      <c r="N7" s="28">
        <v>4</v>
      </c>
      <c r="O7" s="29">
        <v>1772</v>
      </c>
      <c r="P7" s="29">
        <v>1829</v>
      </c>
      <c r="Q7" s="17">
        <v>44287</v>
      </c>
      <c r="R7" s="15">
        <f t="shared" si="0"/>
        <v>0.26580135440180586</v>
      </c>
      <c r="S7" s="15">
        <f t="shared" si="0"/>
        <v>0.24603608529250956</v>
      </c>
      <c r="T7" s="30">
        <f t="shared" si="1"/>
        <v>0.73419864559819414</v>
      </c>
      <c r="U7" s="30">
        <f>J7/P7</f>
        <v>0.75396391470749047</v>
      </c>
      <c r="V7" s="31">
        <f t="shared" si="4"/>
        <v>8.5778781038374718E-2</v>
      </c>
      <c r="W7" s="31">
        <f>L7/P7</f>
        <v>8.5292509568069982E-2</v>
      </c>
      <c r="X7" s="32">
        <f t="shared" si="2"/>
        <v>0</v>
      </c>
      <c r="Y7" s="32">
        <f t="shared" si="2"/>
        <v>2.1869874248223072E-3</v>
      </c>
      <c r="AA7" s="33">
        <v>1187977</v>
      </c>
    </row>
    <row r="8" spans="1:27" ht="15.6" x14ac:dyDescent="0.3">
      <c r="A8" s="17">
        <v>44317</v>
      </c>
      <c r="C8" s="18">
        <v>0.157</v>
      </c>
      <c r="D8" s="19">
        <f t="shared" si="3"/>
        <v>0.84299999999999997</v>
      </c>
      <c r="E8" s="20">
        <v>0.48499999999999999</v>
      </c>
      <c r="F8" s="21">
        <v>0</v>
      </c>
      <c r="G8" s="22">
        <v>365</v>
      </c>
      <c r="H8" s="22">
        <v>362</v>
      </c>
      <c r="I8" s="24">
        <v>1493</v>
      </c>
      <c r="J8" s="24">
        <v>1632</v>
      </c>
      <c r="K8" s="26">
        <v>608</v>
      </c>
      <c r="L8" s="26">
        <v>661</v>
      </c>
      <c r="M8" s="28">
        <v>0</v>
      </c>
      <c r="N8" s="28">
        <v>4</v>
      </c>
      <c r="O8" s="29">
        <v>1858</v>
      </c>
      <c r="P8" s="29">
        <v>1994</v>
      </c>
      <c r="Q8" s="17">
        <v>44317</v>
      </c>
      <c r="R8" s="15">
        <f t="shared" si="0"/>
        <v>0.19644779332615717</v>
      </c>
      <c r="S8" s="15">
        <f t="shared" si="0"/>
        <v>0.18154463390170511</v>
      </c>
      <c r="T8" s="30">
        <f t="shared" si="1"/>
        <v>0.80355220667384286</v>
      </c>
      <c r="U8" s="30">
        <f>J8/P8</f>
        <v>0.81845536609829483</v>
      </c>
      <c r="V8" s="31">
        <f t="shared" si="4"/>
        <v>0.32723358449946177</v>
      </c>
      <c r="W8" s="31">
        <f t="shared" si="4"/>
        <v>0.33149448345035104</v>
      </c>
      <c r="X8" s="32">
        <f t="shared" si="2"/>
        <v>0</v>
      </c>
      <c r="Y8" s="32">
        <f t="shared" si="2"/>
        <v>2.0060180541624875E-3</v>
      </c>
      <c r="AA8" s="33">
        <v>1083921</v>
      </c>
    </row>
    <row r="9" spans="1:27" ht="15.6" x14ac:dyDescent="0.3">
      <c r="A9" s="17">
        <v>44348</v>
      </c>
      <c r="C9" s="18">
        <v>0.14599999999999999</v>
      </c>
      <c r="D9" s="19">
        <f t="shared" si="3"/>
        <v>0.85399999999999998</v>
      </c>
      <c r="E9" s="20">
        <v>0.76300000000000001</v>
      </c>
      <c r="F9" s="21">
        <v>0</v>
      </c>
      <c r="G9" s="22">
        <v>319</v>
      </c>
      <c r="H9" s="22">
        <v>336</v>
      </c>
      <c r="I9" s="24">
        <v>1470</v>
      </c>
      <c r="J9" s="24">
        <v>1655</v>
      </c>
      <c r="K9" s="26">
        <v>1065</v>
      </c>
      <c r="L9" s="26">
        <v>1196</v>
      </c>
      <c r="M9" s="28">
        <v>0</v>
      </c>
      <c r="N9" s="28">
        <v>4</v>
      </c>
      <c r="O9" s="29">
        <v>1789</v>
      </c>
      <c r="P9" s="29">
        <v>1991</v>
      </c>
      <c r="Q9" s="17">
        <v>44348</v>
      </c>
      <c r="R9" s="15">
        <f t="shared" si="0"/>
        <v>0.17831190609278927</v>
      </c>
      <c r="S9" s="15">
        <f t="shared" si="0"/>
        <v>0.16875941737820191</v>
      </c>
      <c r="T9" s="30">
        <f t="shared" si="1"/>
        <v>0.82168809390721076</v>
      </c>
      <c r="U9" s="30">
        <f t="shared" si="1"/>
        <v>0.83124058262179812</v>
      </c>
      <c r="V9" s="31">
        <f t="shared" si="4"/>
        <v>0.59530463946338741</v>
      </c>
      <c r="W9" s="31">
        <f t="shared" si="4"/>
        <v>0.60070316423907588</v>
      </c>
      <c r="X9" s="32">
        <f t="shared" si="2"/>
        <v>0</v>
      </c>
      <c r="Y9" s="32">
        <f t="shared" si="2"/>
        <v>2.0090406830738324E-3</v>
      </c>
      <c r="AA9" s="33">
        <v>1037422</v>
      </c>
    </row>
    <row r="10" spans="1:27" ht="15.6" x14ac:dyDescent="0.3">
      <c r="A10" s="17">
        <v>44378</v>
      </c>
      <c r="C10" s="18">
        <v>0.14000000000000001</v>
      </c>
      <c r="D10" s="19">
        <f t="shared" si="3"/>
        <v>0.86</v>
      </c>
      <c r="E10" s="20">
        <v>0.81699999999999995</v>
      </c>
      <c r="F10" s="21">
        <v>0</v>
      </c>
      <c r="G10" s="22">
        <v>333</v>
      </c>
      <c r="H10" s="22">
        <v>360</v>
      </c>
      <c r="I10" s="24">
        <v>1637</v>
      </c>
      <c r="J10" s="24">
        <v>1900</v>
      </c>
      <c r="K10" s="26">
        <v>1380</v>
      </c>
      <c r="L10" s="26">
        <v>1609</v>
      </c>
      <c r="M10" s="28">
        <v>0</v>
      </c>
      <c r="N10" s="28">
        <v>4</v>
      </c>
      <c r="O10" s="29">
        <v>1970</v>
      </c>
      <c r="P10" s="29">
        <v>2260</v>
      </c>
      <c r="Q10" s="17">
        <v>44378</v>
      </c>
      <c r="R10" s="15">
        <f t="shared" si="0"/>
        <v>0.16903553299492385</v>
      </c>
      <c r="S10" s="15">
        <f t="shared" si="0"/>
        <v>0.15929203539823009</v>
      </c>
      <c r="T10" s="30">
        <f t="shared" si="1"/>
        <v>0.83096446700507609</v>
      </c>
      <c r="U10" s="30">
        <f t="shared" si="1"/>
        <v>0.84070796460176989</v>
      </c>
      <c r="V10" s="31">
        <f t="shared" si="4"/>
        <v>0.70050761421319796</v>
      </c>
      <c r="W10" s="31">
        <f t="shared" si="4"/>
        <v>0.71194690265486726</v>
      </c>
      <c r="X10" s="32">
        <f t="shared" si="2"/>
        <v>0</v>
      </c>
      <c r="Y10" s="32">
        <f t="shared" si="2"/>
        <v>1.7699115044247787E-3</v>
      </c>
      <c r="AA10" s="33">
        <v>1008671</v>
      </c>
    </row>
    <row r="11" spans="1:27" ht="15.6" x14ac:dyDescent="0.3">
      <c r="A11" s="17">
        <v>44409</v>
      </c>
      <c r="C11" s="18">
        <v>0.13500000000000001</v>
      </c>
      <c r="D11" s="19">
        <f t="shared" si="3"/>
        <v>0.86499999999999999</v>
      </c>
      <c r="E11" s="20">
        <v>0.83399999999999996</v>
      </c>
      <c r="F11" s="21">
        <v>0</v>
      </c>
      <c r="G11" s="22">
        <v>325</v>
      </c>
      <c r="H11" s="22">
        <v>372</v>
      </c>
      <c r="I11" s="24">
        <v>1635</v>
      </c>
      <c r="J11" s="24">
        <v>1888</v>
      </c>
      <c r="K11" s="26">
        <v>1460</v>
      </c>
      <c r="L11" s="26">
        <v>1692</v>
      </c>
      <c r="M11" s="28">
        <v>0</v>
      </c>
      <c r="N11" s="28">
        <v>4</v>
      </c>
      <c r="O11" s="29">
        <v>1960</v>
      </c>
      <c r="P11" s="29">
        <v>2260</v>
      </c>
      <c r="Q11" s="17">
        <v>44409</v>
      </c>
      <c r="R11" s="15">
        <f t="shared" si="0"/>
        <v>0.16581632653061223</v>
      </c>
      <c r="S11" s="15">
        <f t="shared" si="0"/>
        <v>0.16460176991150444</v>
      </c>
      <c r="T11" s="30">
        <f t="shared" si="1"/>
        <v>0.83418367346938771</v>
      </c>
      <c r="U11" s="30">
        <f t="shared" si="1"/>
        <v>0.83539823008849556</v>
      </c>
      <c r="V11" s="31">
        <f t="shared" si="4"/>
        <v>0.74489795918367352</v>
      </c>
      <c r="W11" s="31">
        <f t="shared" si="4"/>
        <v>0.74867256637168145</v>
      </c>
      <c r="X11" s="32">
        <f t="shared" si="2"/>
        <v>0</v>
      </c>
      <c r="Y11" s="32">
        <f t="shared" si="2"/>
        <v>1.7699115044247787E-3</v>
      </c>
      <c r="AA11" s="33">
        <v>987181</v>
      </c>
    </row>
    <row r="12" spans="1:27" ht="15.6" x14ac:dyDescent="0.3">
      <c r="A12" s="17">
        <v>44440</v>
      </c>
      <c r="C12" s="18">
        <v>0.13300000000000001</v>
      </c>
      <c r="D12" s="19">
        <f t="shared" si="3"/>
        <v>0.86699999999999999</v>
      </c>
      <c r="E12" s="20">
        <v>0.84099999999999997</v>
      </c>
      <c r="F12" s="21">
        <v>8.0000000000000002E-3</v>
      </c>
      <c r="G12" s="22">
        <v>283</v>
      </c>
      <c r="H12" s="22">
        <v>354</v>
      </c>
      <c r="I12" s="24">
        <v>1717</v>
      </c>
      <c r="J12" s="24">
        <v>1996</v>
      </c>
      <c r="K12" s="26">
        <v>1589</v>
      </c>
      <c r="L12" s="26">
        <v>1849</v>
      </c>
      <c r="M12" s="28">
        <v>1</v>
      </c>
      <c r="N12" s="28">
        <v>4</v>
      </c>
      <c r="O12" s="29">
        <v>2000</v>
      </c>
      <c r="P12" s="29">
        <v>2350</v>
      </c>
      <c r="Q12" s="17">
        <v>44440</v>
      </c>
      <c r="R12" s="15">
        <f t="shared" si="0"/>
        <v>0.14149999999999999</v>
      </c>
      <c r="S12" s="15">
        <f t="shared" si="0"/>
        <v>0.15063829787234043</v>
      </c>
      <c r="T12" s="30">
        <f t="shared" si="1"/>
        <v>0.85850000000000004</v>
      </c>
      <c r="U12" s="30">
        <f t="shared" si="1"/>
        <v>0.8493617021276596</v>
      </c>
      <c r="V12" s="31">
        <f t="shared" si="4"/>
        <v>0.79449999999999998</v>
      </c>
      <c r="W12" s="31">
        <f t="shared" si="4"/>
        <v>0.78680851063829782</v>
      </c>
      <c r="X12" s="32">
        <f t="shared" si="2"/>
        <v>5.0000000000000001E-4</v>
      </c>
      <c r="Y12" s="32">
        <f t="shared" si="2"/>
        <v>1.7021276595744681E-3</v>
      </c>
      <c r="AA12" s="33" t="s">
        <v>142</v>
      </c>
    </row>
    <row r="13" spans="1:27" ht="15.6" x14ac:dyDescent="0.3">
      <c r="A13" s="17">
        <v>44470</v>
      </c>
      <c r="C13" s="18">
        <v>0.13</v>
      </c>
      <c r="D13" s="19">
        <f t="shared" si="3"/>
        <v>0.87</v>
      </c>
      <c r="E13" s="20">
        <v>0.84599999999999997</v>
      </c>
      <c r="F13" s="21">
        <v>9.4E-2</v>
      </c>
      <c r="G13" s="22">
        <v>277</v>
      </c>
      <c r="H13" s="22">
        <v>326</v>
      </c>
      <c r="I13" s="24">
        <v>1789</v>
      </c>
      <c r="J13" s="24">
        <v>2099</v>
      </c>
      <c r="K13" s="26">
        <v>1665</v>
      </c>
      <c r="L13" s="26">
        <v>1969</v>
      </c>
      <c r="M13" s="28">
        <v>49</v>
      </c>
      <c r="N13" s="28">
        <v>58</v>
      </c>
      <c r="O13" s="29">
        <v>2066</v>
      </c>
      <c r="P13" s="29">
        <v>2425</v>
      </c>
      <c r="Q13" s="17">
        <v>44470</v>
      </c>
      <c r="R13" s="15">
        <f t="shared" si="0"/>
        <v>0.13407550822846079</v>
      </c>
      <c r="S13" s="15">
        <f t="shared" si="0"/>
        <v>0.13443298969072165</v>
      </c>
      <c r="T13" s="30">
        <f t="shared" si="1"/>
        <v>0.86592449177153918</v>
      </c>
      <c r="U13" s="30">
        <f t="shared" si="1"/>
        <v>0.8655670103092783</v>
      </c>
      <c r="V13" s="31">
        <f t="shared" si="4"/>
        <v>0.8059051306873185</v>
      </c>
      <c r="W13" s="31">
        <f t="shared" si="4"/>
        <v>0.81195876288659796</v>
      </c>
      <c r="X13" s="32">
        <f t="shared" si="2"/>
        <v>2.3717328170377541E-2</v>
      </c>
      <c r="Y13" s="32">
        <f t="shared" si="2"/>
        <v>2.3917525773195877E-2</v>
      </c>
      <c r="AA13" s="33" t="s">
        <v>143</v>
      </c>
    </row>
    <row r="14" spans="1:27" ht="15.6" x14ac:dyDescent="0.3">
      <c r="A14" s="17">
        <v>44501</v>
      </c>
      <c r="C14" s="18">
        <v>0.128</v>
      </c>
      <c r="D14" s="19">
        <f t="shared" si="3"/>
        <v>0.872</v>
      </c>
      <c r="E14" s="20">
        <v>0.85</v>
      </c>
      <c r="F14" s="21">
        <v>0.29099999999999998</v>
      </c>
      <c r="G14" s="22">
        <v>279</v>
      </c>
      <c r="H14" s="22">
        <v>364</v>
      </c>
      <c r="I14" s="24">
        <v>1769</v>
      </c>
      <c r="J14" s="24">
        <v>2136</v>
      </c>
      <c r="K14" s="26">
        <v>1664</v>
      </c>
      <c r="L14" s="26">
        <v>2022</v>
      </c>
      <c r="M14" s="28">
        <v>294</v>
      </c>
      <c r="N14" s="28">
        <v>352</v>
      </c>
      <c r="O14" s="29">
        <v>2048</v>
      </c>
      <c r="P14" s="29">
        <v>2500</v>
      </c>
      <c r="Q14" s="17">
        <v>44501</v>
      </c>
      <c r="R14" s="15">
        <f t="shared" si="0"/>
        <v>0.13623046875</v>
      </c>
      <c r="S14" s="15">
        <f t="shared" si="0"/>
        <v>0.14560000000000001</v>
      </c>
      <c r="T14" s="30">
        <f t="shared" si="1"/>
        <v>0.86376953125</v>
      </c>
      <c r="U14" s="30">
        <f t="shared" si="1"/>
        <v>0.85440000000000005</v>
      </c>
      <c r="V14" s="31">
        <f t="shared" si="4"/>
        <v>0.8125</v>
      </c>
      <c r="W14" s="31">
        <f t="shared" si="4"/>
        <v>0.80879999999999996</v>
      </c>
      <c r="X14" s="32">
        <f t="shared" si="2"/>
        <v>0.1435546875</v>
      </c>
      <c r="Y14" s="32">
        <f t="shared" si="2"/>
        <v>0.14080000000000001</v>
      </c>
      <c r="AA14" s="33">
        <v>944616</v>
      </c>
    </row>
    <row r="15" spans="1:27" ht="15.6" x14ac:dyDescent="0.3">
      <c r="A15" s="17">
        <v>44531</v>
      </c>
      <c r="C15" s="18">
        <v>0.125</v>
      </c>
      <c r="D15" s="19">
        <f t="shared" si="3"/>
        <v>0.875</v>
      </c>
      <c r="E15" s="20">
        <v>0.85599999999999998</v>
      </c>
      <c r="F15" s="21">
        <v>0.67400000000000004</v>
      </c>
      <c r="G15" s="22">
        <v>305</v>
      </c>
      <c r="H15" s="22">
        <v>355</v>
      </c>
      <c r="I15" s="24">
        <v>1853</v>
      </c>
      <c r="J15" s="24">
        <v>2261</v>
      </c>
      <c r="K15" s="26">
        <v>1756</v>
      </c>
      <c r="L15" s="26">
        <v>2154</v>
      </c>
      <c r="M15" s="28">
        <v>734</v>
      </c>
      <c r="N15" s="28">
        <v>906</v>
      </c>
      <c r="O15" s="29">
        <v>2158</v>
      </c>
      <c r="P15" s="29">
        <v>2616</v>
      </c>
      <c r="Q15" s="17">
        <v>44531</v>
      </c>
      <c r="R15" s="15">
        <f t="shared" si="0"/>
        <v>0.14133456904541242</v>
      </c>
      <c r="S15" s="15">
        <f t="shared" si="0"/>
        <v>0.1357033639143731</v>
      </c>
      <c r="T15" s="30">
        <f t="shared" si="1"/>
        <v>0.85866543095458758</v>
      </c>
      <c r="U15" s="30">
        <f t="shared" si="1"/>
        <v>0.8642966360856269</v>
      </c>
      <c r="V15" s="31">
        <f t="shared" si="4"/>
        <v>0.81371640407784984</v>
      </c>
      <c r="W15" s="31">
        <f t="shared" si="4"/>
        <v>0.82339449541284404</v>
      </c>
      <c r="X15" s="32">
        <f t="shared" si="2"/>
        <v>0.34012974976830401</v>
      </c>
      <c r="Y15" s="32">
        <f t="shared" si="2"/>
        <v>0.34633027522935778</v>
      </c>
      <c r="AA15" s="33">
        <v>918306</v>
      </c>
    </row>
    <row r="16" spans="1:27" ht="15.6" x14ac:dyDescent="0.3">
      <c r="A16" s="17">
        <v>44562</v>
      </c>
      <c r="C16" s="18">
        <v>0.123</v>
      </c>
      <c r="D16" s="19">
        <f t="shared" si="3"/>
        <v>0.877</v>
      </c>
      <c r="E16" s="20">
        <v>0.85899999999999999</v>
      </c>
      <c r="F16" s="21">
        <v>0.73699999999999999</v>
      </c>
      <c r="G16" s="22">
        <v>216</v>
      </c>
      <c r="H16" s="22">
        <v>282</v>
      </c>
      <c r="I16" s="24">
        <v>1692</v>
      </c>
      <c r="J16" s="24">
        <v>2145</v>
      </c>
      <c r="K16" s="26">
        <v>1621</v>
      </c>
      <c r="L16" s="26">
        <v>2052</v>
      </c>
      <c r="M16" s="28">
        <v>1051</v>
      </c>
      <c r="N16" s="28">
        <v>1336</v>
      </c>
      <c r="O16" s="29">
        <v>1908</v>
      </c>
      <c r="P16" s="29">
        <v>2427</v>
      </c>
      <c r="Q16" s="17">
        <v>44562</v>
      </c>
      <c r="R16" s="15">
        <f t="shared" si="0"/>
        <v>0.11320754716981132</v>
      </c>
      <c r="S16" s="15">
        <f t="shared" si="0"/>
        <v>0.11619283065512979</v>
      </c>
      <c r="T16" s="30">
        <f t="shared" si="1"/>
        <v>0.8867924528301887</v>
      </c>
      <c r="U16" s="30">
        <f t="shared" si="1"/>
        <v>0.88380716934487025</v>
      </c>
      <c r="V16" s="31">
        <f t="shared" si="4"/>
        <v>0.84958071278825997</v>
      </c>
      <c r="W16" s="31">
        <f t="shared" si="4"/>
        <v>0.84548825710754016</v>
      </c>
      <c r="X16" s="32">
        <f t="shared" si="2"/>
        <v>0.55083857442348005</v>
      </c>
      <c r="Y16" s="32">
        <f t="shared" si="2"/>
        <v>0.55047383601153688</v>
      </c>
      <c r="AA16" s="33">
        <v>901748</v>
      </c>
    </row>
    <row r="17" spans="1:27" ht="15.6" x14ac:dyDescent="0.3">
      <c r="A17" s="17">
        <v>44593</v>
      </c>
      <c r="C17" s="18">
        <v>0.122</v>
      </c>
      <c r="D17" s="19">
        <f t="shared" si="3"/>
        <v>0.878</v>
      </c>
      <c r="E17" s="20">
        <v>0.86</v>
      </c>
      <c r="F17" s="21">
        <v>0.745</v>
      </c>
      <c r="G17" s="22">
        <v>177</v>
      </c>
      <c r="H17" s="22">
        <v>220</v>
      </c>
      <c r="I17" s="24">
        <v>1445</v>
      </c>
      <c r="J17" s="24">
        <v>1861</v>
      </c>
      <c r="K17" s="26">
        <v>1393</v>
      </c>
      <c r="L17" s="26">
        <v>1785</v>
      </c>
      <c r="M17" s="28">
        <v>1052</v>
      </c>
      <c r="N17" s="28">
        <v>1344</v>
      </c>
      <c r="O17" s="29">
        <v>1622</v>
      </c>
      <c r="P17" s="29">
        <v>2081</v>
      </c>
      <c r="Q17" s="17">
        <v>44593</v>
      </c>
      <c r="R17" s="15">
        <f t="shared" si="0"/>
        <v>0.10912453760789149</v>
      </c>
      <c r="S17" s="15">
        <f t="shared" si="0"/>
        <v>0.10571840461316674</v>
      </c>
      <c r="T17" s="30">
        <f t="shared" si="1"/>
        <v>0.89087546239210846</v>
      </c>
      <c r="U17" s="30">
        <f t="shared" si="1"/>
        <v>0.89428159538683327</v>
      </c>
      <c r="V17" s="31">
        <f t="shared" si="4"/>
        <v>0.85881627620221945</v>
      </c>
      <c r="W17" s="31">
        <f t="shared" si="4"/>
        <v>0.85776069197501204</v>
      </c>
      <c r="X17" s="32">
        <f t="shared" si="2"/>
        <v>0.64858199753390877</v>
      </c>
      <c r="Y17" s="32">
        <f t="shared" si="2"/>
        <v>0.64584334454589143</v>
      </c>
      <c r="AA17" s="33">
        <v>897415</v>
      </c>
    </row>
    <row r="18" spans="1:27" ht="15.6" x14ac:dyDescent="0.3">
      <c r="A18" s="17">
        <v>44621</v>
      </c>
      <c r="C18" s="18">
        <v>0.122</v>
      </c>
      <c r="D18" s="19">
        <f t="shared" si="3"/>
        <v>0.878</v>
      </c>
      <c r="E18" s="20">
        <v>0.86199999999999999</v>
      </c>
      <c r="F18" s="21">
        <v>0.749</v>
      </c>
      <c r="G18" s="22">
        <v>136</v>
      </c>
      <c r="H18" s="22">
        <v>215</v>
      </c>
      <c r="I18" s="24">
        <v>1497</v>
      </c>
      <c r="J18" s="24">
        <v>2009</v>
      </c>
      <c r="K18" s="26">
        <v>1446</v>
      </c>
      <c r="L18" s="26">
        <v>1923</v>
      </c>
      <c r="M18" s="28">
        <v>1141</v>
      </c>
      <c r="N18" s="28">
        <v>1516</v>
      </c>
      <c r="O18" s="29">
        <v>1633</v>
      </c>
      <c r="P18" s="29">
        <v>2224</v>
      </c>
      <c r="Q18" s="17">
        <v>44621</v>
      </c>
      <c r="R18" s="15">
        <f t="shared" si="0"/>
        <v>8.3282302510716472E-2</v>
      </c>
      <c r="S18" s="15">
        <f t="shared" si="0"/>
        <v>9.6672661870503593E-2</v>
      </c>
      <c r="T18" s="30">
        <f t="shared" si="1"/>
        <v>0.91671769748928356</v>
      </c>
      <c r="U18" s="30">
        <f t="shared" si="1"/>
        <v>0.90332733812949639</v>
      </c>
      <c r="V18" s="31">
        <f t="shared" si="4"/>
        <v>0.88548683404776485</v>
      </c>
      <c r="W18" s="31">
        <f t="shared" si="4"/>
        <v>0.86465827338129497</v>
      </c>
      <c r="X18" s="32">
        <f t="shared" si="2"/>
        <v>0.69871402327005516</v>
      </c>
      <c r="Y18" s="32">
        <f t="shared" si="2"/>
        <v>0.68165467625899279</v>
      </c>
      <c r="AA18" s="33">
        <v>894736</v>
      </c>
    </row>
    <row r="19" spans="1:27" ht="15.6" x14ac:dyDescent="0.3">
      <c r="A19" s="17">
        <v>44652</v>
      </c>
      <c r="C19" s="18">
        <v>0.121</v>
      </c>
      <c r="D19" s="19">
        <f t="shared" si="3"/>
        <v>0.879</v>
      </c>
      <c r="E19" s="20">
        <v>0.86199999999999999</v>
      </c>
      <c r="F19" s="21">
        <v>0.753</v>
      </c>
      <c r="G19" s="22">
        <v>139</v>
      </c>
      <c r="H19" s="22">
        <v>190</v>
      </c>
      <c r="I19" s="24">
        <v>1458</v>
      </c>
      <c r="J19" s="24">
        <v>1919</v>
      </c>
      <c r="K19" s="26">
        <v>1419</v>
      </c>
      <c r="L19" s="26">
        <v>1855</v>
      </c>
      <c r="M19" s="28">
        <v>1147</v>
      </c>
      <c r="N19" s="28">
        <v>1493</v>
      </c>
      <c r="O19" s="29">
        <v>1597</v>
      </c>
      <c r="P19" s="29">
        <v>2109</v>
      </c>
      <c r="Q19" s="17">
        <v>44652</v>
      </c>
      <c r="R19" s="15">
        <f t="shared" si="0"/>
        <v>8.7038196618659983E-2</v>
      </c>
      <c r="S19" s="15">
        <f t="shared" si="0"/>
        <v>9.0090090090090086E-2</v>
      </c>
      <c r="T19" s="30">
        <f t="shared" si="1"/>
        <v>0.91296180338134003</v>
      </c>
      <c r="U19" s="30">
        <f t="shared" si="1"/>
        <v>0.90990990990990994</v>
      </c>
      <c r="V19" s="31">
        <f t="shared" si="4"/>
        <v>0.88854101440200373</v>
      </c>
      <c r="W19" s="31">
        <f t="shared" si="4"/>
        <v>0.87956377430061639</v>
      </c>
      <c r="X19" s="32">
        <f t="shared" si="2"/>
        <v>0.71822166562304324</v>
      </c>
      <c r="Y19" s="32">
        <f t="shared" si="2"/>
        <v>0.70791844476054999</v>
      </c>
      <c r="AA19" s="33">
        <v>892086</v>
      </c>
    </row>
    <row r="20" spans="1:27" ht="15.6" x14ac:dyDescent="0.3">
      <c r="A20" s="17">
        <v>44682</v>
      </c>
      <c r="C20" s="18">
        <v>0.121</v>
      </c>
      <c r="D20" s="19">
        <f t="shared" si="3"/>
        <v>0.879</v>
      </c>
      <c r="E20" s="20">
        <v>0.86299999999999999</v>
      </c>
      <c r="F20" s="21">
        <v>0.75600000000000001</v>
      </c>
      <c r="G20" s="22">
        <v>108</v>
      </c>
      <c r="H20" s="22">
        <v>186</v>
      </c>
      <c r="I20" s="24">
        <v>1324</v>
      </c>
      <c r="J20" s="24">
        <v>1989</v>
      </c>
      <c r="K20" s="26">
        <v>1281</v>
      </c>
      <c r="L20" s="26">
        <v>1925</v>
      </c>
      <c r="M20" s="28">
        <v>1085</v>
      </c>
      <c r="N20" s="28">
        <v>1599</v>
      </c>
      <c r="O20" s="29">
        <v>1432</v>
      </c>
      <c r="P20" s="29">
        <v>2175</v>
      </c>
      <c r="Q20" s="17">
        <v>44682</v>
      </c>
      <c r="R20" s="15">
        <f t="shared" si="0"/>
        <v>7.5418994413407825E-2</v>
      </c>
      <c r="S20" s="15">
        <f t="shared" si="0"/>
        <v>8.5517241379310341E-2</v>
      </c>
      <c r="T20" s="30">
        <f t="shared" si="1"/>
        <v>0.92458100558659218</v>
      </c>
      <c r="U20" s="30">
        <f t="shared" si="1"/>
        <v>0.91448275862068962</v>
      </c>
      <c r="V20" s="31">
        <f t="shared" si="4"/>
        <v>0.89455307262569828</v>
      </c>
      <c r="W20" s="31">
        <f t="shared" si="4"/>
        <v>0.88505747126436785</v>
      </c>
      <c r="X20" s="32">
        <f t="shared" si="2"/>
        <v>0.75768156424581001</v>
      </c>
      <c r="Y20" s="32">
        <f t="shared" si="2"/>
        <v>0.7351724137931035</v>
      </c>
      <c r="AA20" s="33">
        <v>889047</v>
      </c>
    </row>
    <row r="21" spans="1:27" ht="15.6" x14ac:dyDescent="0.3">
      <c r="A21" s="17">
        <v>44713</v>
      </c>
      <c r="C21" s="18">
        <v>0.121</v>
      </c>
      <c r="D21" s="19">
        <f t="shared" si="3"/>
        <v>0.879</v>
      </c>
      <c r="E21" s="20">
        <v>0.86299999999999999</v>
      </c>
      <c r="F21" s="21">
        <v>0.75700000000000001</v>
      </c>
      <c r="H21" s="22">
        <v>165</v>
      </c>
      <c r="J21" s="24">
        <v>1900</v>
      </c>
      <c r="K21" s="34"/>
      <c r="L21" s="26">
        <v>1842</v>
      </c>
      <c r="N21" s="28">
        <v>1529</v>
      </c>
      <c r="O21" s="35"/>
      <c r="P21" s="29">
        <v>2065</v>
      </c>
      <c r="Q21" s="17">
        <v>44713</v>
      </c>
      <c r="R21" s="35"/>
      <c r="S21" s="15">
        <f t="shared" ref="S21:S32" si="5">H21/P21</f>
        <v>7.990314769975787E-2</v>
      </c>
      <c r="T21" s="35"/>
      <c r="U21" s="30">
        <f t="shared" ref="U21:U32" si="6">J21/P21</f>
        <v>0.92009685230024219</v>
      </c>
      <c r="W21" s="31">
        <f t="shared" ref="W21:W32" si="7">L21/P21</f>
        <v>0.89200968523002422</v>
      </c>
      <c r="X21" s="35"/>
      <c r="Y21" s="32">
        <f t="shared" ref="Y21:Y32" si="8">N21/P21</f>
        <v>0.74043583535108959</v>
      </c>
      <c r="AA21" s="33">
        <v>887288</v>
      </c>
    </row>
    <row r="22" spans="1:27" ht="15.6" x14ac:dyDescent="0.3">
      <c r="A22" s="17">
        <v>44743</v>
      </c>
      <c r="C22" s="18">
        <v>0.121</v>
      </c>
      <c r="D22" s="19">
        <f t="shared" si="3"/>
        <v>0.879</v>
      </c>
      <c r="E22" s="20">
        <v>0.86299999999999999</v>
      </c>
      <c r="F22" s="21">
        <v>0.75900000000000001</v>
      </c>
      <c r="H22" s="22">
        <v>190</v>
      </c>
      <c r="J22" s="24">
        <v>2028</v>
      </c>
      <c r="K22" s="34"/>
      <c r="L22" s="26">
        <v>1968</v>
      </c>
      <c r="N22" s="28">
        <v>1651</v>
      </c>
      <c r="O22" s="35"/>
      <c r="P22" s="29">
        <v>2218</v>
      </c>
      <c r="Q22" s="17">
        <v>44743</v>
      </c>
      <c r="R22" s="35"/>
      <c r="S22" s="15">
        <f t="shared" si="5"/>
        <v>8.5662759242560865E-2</v>
      </c>
      <c r="T22" s="35"/>
      <c r="U22" s="30">
        <f t="shared" si="6"/>
        <v>0.91433724075743916</v>
      </c>
      <c r="W22" s="31">
        <f t="shared" si="7"/>
        <v>0.88728584310189362</v>
      </c>
      <c r="X22" s="35"/>
      <c r="Y22" s="32">
        <f t="shared" si="8"/>
        <v>0.7443642921550947</v>
      </c>
      <c r="AA22" s="33">
        <v>885191</v>
      </c>
    </row>
    <row r="23" spans="1:27" ht="15.6" x14ac:dyDescent="0.3">
      <c r="A23" s="17">
        <v>44774</v>
      </c>
      <c r="C23" s="18">
        <v>0.121</v>
      </c>
      <c r="D23" s="19">
        <f t="shared" si="3"/>
        <v>0.879</v>
      </c>
      <c r="E23" s="20">
        <v>0.86299999999999999</v>
      </c>
      <c r="F23" s="21">
        <v>0.76</v>
      </c>
      <c r="H23" s="22">
        <v>182</v>
      </c>
      <c r="J23" s="24">
        <v>1922</v>
      </c>
      <c r="K23" s="36"/>
      <c r="L23" s="26">
        <v>1864</v>
      </c>
      <c r="N23" s="28">
        <v>1587</v>
      </c>
      <c r="O23" s="35"/>
      <c r="P23" s="29">
        <v>2104</v>
      </c>
      <c r="Q23" s="17">
        <v>44774</v>
      </c>
      <c r="R23" s="35"/>
      <c r="S23" s="15">
        <f t="shared" si="5"/>
        <v>8.6501901140684415E-2</v>
      </c>
      <c r="T23" s="35"/>
      <c r="U23" s="30">
        <f t="shared" si="6"/>
        <v>0.91349809885931554</v>
      </c>
      <c r="W23" s="31">
        <f t="shared" si="7"/>
        <v>0.88593155893536124</v>
      </c>
      <c r="X23" s="35"/>
      <c r="Y23" s="32">
        <f t="shared" si="8"/>
        <v>0.75427756653992395</v>
      </c>
      <c r="AA23" s="33">
        <v>884209</v>
      </c>
    </row>
    <row r="24" spans="1:27" ht="15.6" x14ac:dyDescent="0.3">
      <c r="A24" s="17">
        <v>44805</v>
      </c>
      <c r="C24" s="18">
        <v>0.121</v>
      </c>
      <c r="D24" s="19">
        <f t="shared" si="3"/>
        <v>0.879</v>
      </c>
      <c r="E24" s="20">
        <v>0.86399999999999999</v>
      </c>
      <c r="F24" s="21">
        <v>0.76100000000000001</v>
      </c>
      <c r="H24" s="22">
        <v>191</v>
      </c>
      <c r="J24" s="24">
        <v>1822</v>
      </c>
      <c r="K24" s="36"/>
      <c r="L24" s="26">
        <v>1760</v>
      </c>
      <c r="N24" s="28">
        <v>1478</v>
      </c>
      <c r="O24" s="35"/>
      <c r="P24" s="29">
        <v>2013</v>
      </c>
      <c r="Q24" s="17">
        <v>44805</v>
      </c>
      <c r="R24" s="35"/>
      <c r="S24" s="15">
        <f t="shared" si="5"/>
        <v>9.4883258817685043E-2</v>
      </c>
      <c r="T24" s="35"/>
      <c r="U24" s="30">
        <f t="shared" si="6"/>
        <v>0.905116741182315</v>
      </c>
      <c r="W24" s="31">
        <f t="shared" si="7"/>
        <v>0.87431693989071035</v>
      </c>
      <c r="X24" s="35"/>
      <c r="Y24" s="32">
        <f t="shared" si="8"/>
        <v>0.73422752111276701</v>
      </c>
      <c r="AA24" s="33">
        <v>881937</v>
      </c>
    </row>
    <row r="25" spans="1:27" ht="15.6" x14ac:dyDescent="0.3">
      <c r="A25" s="17">
        <v>44835</v>
      </c>
      <c r="C25" s="18">
        <v>0.12</v>
      </c>
      <c r="D25" s="19">
        <f t="shared" si="3"/>
        <v>0.88</v>
      </c>
      <c r="E25" s="20">
        <v>0.86399999999999999</v>
      </c>
      <c r="F25" s="21">
        <v>0.76400000000000001</v>
      </c>
      <c r="H25" s="22">
        <v>210</v>
      </c>
      <c r="J25" s="24">
        <v>1957</v>
      </c>
      <c r="K25" s="36"/>
      <c r="L25" s="26">
        <v>1900</v>
      </c>
      <c r="N25" s="28">
        <v>1637</v>
      </c>
      <c r="O25" s="35"/>
      <c r="P25" s="29">
        <v>2167</v>
      </c>
      <c r="Q25" s="17">
        <v>44835</v>
      </c>
      <c r="R25" s="35"/>
      <c r="S25" s="15">
        <f t="shared" si="5"/>
        <v>9.6908167974157827E-2</v>
      </c>
      <c r="T25" s="35"/>
      <c r="U25" s="30">
        <f t="shared" si="6"/>
        <v>0.9030918320258422</v>
      </c>
      <c r="W25" s="31">
        <f t="shared" si="7"/>
        <v>0.8767881864328565</v>
      </c>
      <c r="X25" s="35"/>
      <c r="Y25" s="32">
        <f t="shared" si="8"/>
        <v>0.75542224273188741</v>
      </c>
      <c r="AA25" s="33">
        <v>873611</v>
      </c>
    </row>
    <row r="26" spans="1:27" ht="15.6" x14ac:dyDescent="0.3">
      <c r="A26" s="17">
        <v>44866</v>
      </c>
      <c r="C26" s="18">
        <v>0.12</v>
      </c>
      <c r="D26" s="19">
        <f t="shared" si="3"/>
        <v>0.88</v>
      </c>
      <c r="E26" s="20">
        <v>0.86399999999999999</v>
      </c>
      <c r="F26" s="21">
        <v>0.76700000000000002</v>
      </c>
      <c r="H26" s="22">
        <v>180</v>
      </c>
      <c r="J26" s="24">
        <v>1906</v>
      </c>
      <c r="K26" s="36"/>
      <c r="L26" s="26">
        <v>1845</v>
      </c>
      <c r="N26" s="28">
        <v>1559</v>
      </c>
      <c r="O26" s="35"/>
      <c r="P26" s="29">
        <v>2086</v>
      </c>
      <c r="Q26" s="17">
        <v>44866</v>
      </c>
      <c r="R26" s="35"/>
      <c r="S26" s="15">
        <f t="shared" si="5"/>
        <v>8.6289549376797697E-2</v>
      </c>
      <c r="T26" s="35"/>
      <c r="U26" s="30">
        <f t="shared" si="6"/>
        <v>0.91371045062320233</v>
      </c>
      <c r="W26" s="31">
        <f t="shared" si="7"/>
        <v>0.88446788111217645</v>
      </c>
      <c r="X26" s="35"/>
      <c r="Y26" s="32">
        <f t="shared" si="8"/>
        <v>0.74736337488015336</v>
      </c>
      <c r="AA26" s="33">
        <v>869400</v>
      </c>
    </row>
    <row r="27" spans="1:27" ht="15.6" x14ac:dyDescent="0.3">
      <c r="A27" s="17">
        <v>44896</v>
      </c>
      <c r="C27" s="18">
        <v>0.12</v>
      </c>
      <c r="D27" s="19">
        <f t="shared" si="3"/>
        <v>0.88</v>
      </c>
      <c r="E27" s="20">
        <v>0.86399999999999999</v>
      </c>
      <c r="F27" s="21">
        <v>0.76700000000000002</v>
      </c>
      <c r="H27" s="22">
        <v>268</v>
      </c>
      <c r="J27" s="24">
        <v>2288</v>
      </c>
      <c r="K27" s="36"/>
      <c r="L27" s="26">
        <v>2231</v>
      </c>
      <c r="N27" s="28">
        <v>1883</v>
      </c>
      <c r="O27" s="35"/>
      <c r="P27" s="29">
        <v>2556</v>
      </c>
      <c r="Q27" s="17">
        <v>44896</v>
      </c>
      <c r="R27" s="35"/>
      <c r="S27" s="15">
        <f t="shared" si="5"/>
        <v>0.10485133020344288</v>
      </c>
      <c r="T27" s="35"/>
      <c r="U27" s="30">
        <f t="shared" si="6"/>
        <v>0.89514866979655716</v>
      </c>
      <c r="W27" s="31">
        <f t="shared" si="7"/>
        <v>0.87284820031298904</v>
      </c>
      <c r="X27" s="35"/>
      <c r="Y27" s="32">
        <f t="shared" si="8"/>
        <v>0.73669796557120504</v>
      </c>
      <c r="AA27" s="33">
        <v>867620</v>
      </c>
    </row>
    <row r="28" spans="1:27" ht="15.6" x14ac:dyDescent="0.3">
      <c r="A28" s="17">
        <v>44927</v>
      </c>
      <c r="C28" s="18">
        <v>0.12</v>
      </c>
      <c r="D28" s="19">
        <f t="shared" si="3"/>
        <v>0.88</v>
      </c>
      <c r="E28" s="20">
        <v>0.86499999999999999</v>
      </c>
      <c r="F28" s="21">
        <v>0.76800000000000002</v>
      </c>
      <c r="H28" s="22">
        <v>233</v>
      </c>
      <c r="J28" s="24">
        <v>2072</v>
      </c>
      <c r="K28" s="36"/>
      <c r="L28" s="26">
        <v>2009</v>
      </c>
      <c r="N28" s="28">
        <v>1699</v>
      </c>
      <c r="O28" s="35"/>
      <c r="P28" s="29">
        <v>2305</v>
      </c>
      <c r="Q28" s="17">
        <v>44927</v>
      </c>
      <c r="R28" s="35"/>
      <c r="S28" s="15">
        <f t="shared" si="5"/>
        <v>0.10108459869848156</v>
      </c>
      <c r="T28" s="35"/>
      <c r="U28" s="30">
        <f t="shared" si="6"/>
        <v>0.89891540130151848</v>
      </c>
      <c r="W28" s="31">
        <f t="shared" si="7"/>
        <v>0.87158351409978307</v>
      </c>
      <c r="X28" s="35"/>
      <c r="Y28" s="32">
        <f t="shared" si="8"/>
        <v>0.73709327548806947</v>
      </c>
      <c r="AA28" s="33">
        <v>866335</v>
      </c>
    </row>
    <row r="29" spans="1:27" ht="15.6" x14ac:dyDescent="0.3">
      <c r="A29" s="17">
        <v>44958</v>
      </c>
      <c r="C29" s="18">
        <v>0.12</v>
      </c>
      <c r="D29" s="19">
        <f t="shared" si="3"/>
        <v>0.88</v>
      </c>
      <c r="E29" s="20">
        <v>0.86499999999999999</v>
      </c>
      <c r="F29" s="21">
        <v>0.76800000000000002</v>
      </c>
      <c r="H29" s="22">
        <v>145</v>
      </c>
      <c r="J29" s="24">
        <v>1625</v>
      </c>
      <c r="K29" s="36"/>
      <c r="L29" s="26">
        <v>1591</v>
      </c>
      <c r="N29" s="28">
        <v>1394</v>
      </c>
      <c r="O29" s="35"/>
      <c r="P29" s="29">
        <v>1770</v>
      </c>
      <c r="Q29" s="17">
        <v>44958</v>
      </c>
      <c r="R29" s="35"/>
      <c r="S29" s="15">
        <f t="shared" si="5"/>
        <v>8.1920903954802254E-2</v>
      </c>
      <c r="T29" s="35"/>
      <c r="U29" s="30">
        <f t="shared" si="6"/>
        <v>0.91807909604519777</v>
      </c>
      <c r="W29" s="31">
        <f t="shared" si="7"/>
        <v>0.89887005649717511</v>
      </c>
      <c r="X29" s="35"/>
      <c r="Y29" s="32">
        <f t="shared" si="8"/>
        <v>0.78757062146892653</v>
      </c>
      <c r="AA29" s="33">
        <v>865844</v>
      </c>
    </row>
    <row r="30" spans="1:27" ht="15.6" x14ac:dyDescent="0.3">
      <c r="A30" s="17">
        <v>44986</v>
      </c>
      <c r="C30" s="18">
        <v>0.12</v>
      </c>
      <c r="D30" s="19">
        <f t="shared" si="3"/>
        <v>0.88</v>
      </c>
      <c r="E30" s="20">
        <v>0.86499999999999999</v>
      </c>
      <c r="F30" s="21">
        <v>0.76800000000000002</v>
      </c>
      <c r="H30" s="22">
        <v>171</v>
      </c>
      <c r="J30" s="24">
        <v>1818</v>
      </c>
      <c r="K30" s="36"/>
      <c r="L30" s="26">
        <v>1776</v>
      </c>
      <c r="N30" s="28">
        <v>1511</v>
      </c>
      <c r="O30" s="35"/>
      <c r="P30" s="29">
        <v>1989</v>
      </c>
      <c r="Q30" s="17">
        <v>44986</v>
      </c>
      <c r="R30" s="35"/>
      <c r="S30" s="15">
        <f t="shared" si="5"/>
        <v>8.5972850678733032E-2</v>
      </c>
      <c r="T30" s="35"/>
      <c r="U30" s="30">
        <f t="shared" si="6"/>
        <v>0.91402714932126694</v>
      </c>
      <c r="W30" s="31">
        <f t="shared" si="7"/>
        <v>0.89291101055806943</v>
      </c>
      <c r="X30" s="35"/>
      <c r="Y30" s="32">
        <f t="shared" si="8"/>
        <v>0.75967823026646553</v>
      </c>
      <c r="AA30" s="33">
        <v>865735</v>
      </c>
    </row>
    <row r="31" spans="1:27" ht="15.6" x14ac:dyDescent="0.3">
      <c r="A31" s="17">
        <v>45017</v>
      </c>
      <c r="C31" s="18">
        <v>0.12</v>
      </c>
      <c r="D31" s="19">
        <f t="shared" si="3"/>
        <v>0.88</v>
      </c>
      <c r="E31" s="20">
        <v>0.86499999999999999</v>
      </c>
      <c r="F31" s="21">
        <v>0.76800000000000002</v>
      </c>
      <c r="H31" s="22">
        <v>146</v>
      </c>
      <c r="J31" s="24">
        <v>1618</v>
      </c>
      <c r="K31" s="36"/>
      <c r="L31" s="26">
        <v>1565</v>
      </c>
      <c r="N31" s="28">
        <v>1363</v>
      </c>
      <c r="O31" s="35"/>
      <c r="P31" s="29">
        <v>1764</v>
      </c>
      <c r="Q31" s="17">
        <v>45017</v>
      </c>
      <c r="R31" s="35"/>
      <c r="S31" s="15">
        <f t="shared" si="5"/>
        <v>8.2766439909297052E-2</v>
      </c>
      <c r="T31" s="35"/>
      <c r="U31" s="30">
        <f t="shared" si="6"/>
        <v>0.91723356009070289</v>
      </c>
      <c r="W31" s="31">
        <f t="shared" si="7"/>
        <v>0.88718820861678005</v>
      </c>
      <c r="X31" s="35"/>
      <c r="Y31" s="32">
        <f t="shared" si="8"/>
        <v>0.7726757369614512</v>
      </c>
      <c r="AA31" s="33">
        <v>864527</v>
      </c>
    </row>
    <row r="32" spans="1:27" ht="15.6" x14ac:dyDescent="0.3">
      <c r="A32" s="17">
        <v>45047</v>
      </c>
      <c r="C32" s="18">
        <v>0.12</v>
      </c>
      <c r="D32" s="19">
        <f t="shared" si="3"/>
        <v>0.88</v>
      </c>
      <c r="E32" s="20">
        <v>0.86499999999999999</v>
      </c>
      <c r="F32" s="21">
        <v>0.76800000000000002</v>
      </c>
      <c r="H32" s="22">
        <v>143</v>
      </c>
      <c r="J32" s="24">
        <v>1513</v>
      </c>
      <c r="K32" s="36"/>
      <c r="L32" s="26">
        <v>1489</v>
      </c>
      <c r="N32" s="28">
        <v>1278</v>
      </c>
      <c r="O32" s="35"/>
      <c r="P32" s="29">
        <v>1656</v>
      </c>
      <c r="Q32" s="17">
        <v>45047</v>
      </c>
      <c r="R32" s="35"/>
      <c r="S32" s="15">
        <f t="shared" si="5"/>
        <v>8.6352657004830913E-2</v>
      </c>
      <c r="T32" s="35"/>
      <c r="U32" s="30">
        <f t="shared" si="6"/>
        <v>0.91364734299516903</v>
      </c>
      <c r="W32" s="31">
        <f t="shared" si="7"/>
        <v>0.89915458937198067</v>
      </c>
      <c r="X32" s="35"/>
      <c r="Y32" s="32">
        <f t="shared" si="8"/>
        <v>0.77173913043478259</v>
      </c>
      <c r="AA32" s="33">
        <v>863298</v>
      </c>
    </row>
    <row r="34" spans="1:16" x14ac:dyDescent="0.3">
      <c r="H34" s="36">
        <f>SUM(H4:H32)</f>
        <v>6596</v>
      </c>
      <c r="J34" s="36">
        <f>SUM(J4:J32)</f>
        <v>49338</v>
      </c>
      <c r="L34" s="36">
        <f>SUM(L4:L32)</f>
        <v>44688</v>
      </c>
      <c r="N34" s="36">
        <f>SUM(N4:N32)</f>
        <v>27197</v>
      </c>
      <c r="P34" s="36">
        <f>SUM(P4:P32)</f>
        <v>55934</v>
      </c>
    </row>
    <row r="35" spans="1:16" x14ac:dyDescent="0.3">
      <c r="H35" s="36"/>
      <c r="J35" s="36"/>
      <c r="L35" s="36"/>
      <c r="N35" s="36"/>
      <c r="P35" s="36"/>
    </row>
    <row r="36" spans="1:16" ht="15" thickBot="1" x14ac:dyDescent="0.35">
      <c r="H36" s="36"/>
      <c r="J36" s="36"/>
      <c r="L36" s="36"/>
      <c r="N36" s="36"/>
      <c r="P36" s="36"/>
    </row>
    <row r="37" spans="1:16" ht="43.8" thickBot="1" x14ac:dyDescent="0.35">
      <c r="G37" s="37" t="s">
        <v>16</v>
      </c>
      <c r="H37" s="38" t="s">
        <v>49</v>
      </c>
      <c r="I37" s="39" t="s">
        <v>50</v>
      </c>
      <c r="J37" s="40" t="s">
        <v>51</v>
      </c>
      <c r="M37" s="37" t="s">
        <v>16</v>
      </c>
      <c r="N37" s="38" t="s">
        <v>52</v>
      </c>
      <c r="O37" s="41" t="s">
        <v>53</v>
      </c>
      <c r="P37" s="40" t="s">
        <v>51</v>
      </c>
    </row>
    <row r="38" spans="1:16" ht="15" thickBot="1" x14ac:dyDescent="0.35">
      <c r="G38" s="42"/>
      <c r="H38" s="43"/>
      <c r="I38" s="44"/>
      <c r="J38" s="45"/>
      <c r="M38" s="42"/>
      <c r="N38" s="46"/>
      <c r="O38" s="47"/>
      <c r="P38" s="48"/>
    </row>
    <row r="39" spans="1:16" ht="18.600000000000001" thickBot="1" x14ac:dyDescent="0.4">
      <c r="G39" s="49" t="s">
        <v>17</v>
      </c>
      <c r="H39" s="50">
        <f>SUM($H$21:$H$32)</f>
        <v>2224</v>
      </c>
      <c r="I39" s="51">
        <f>SUM($J$21:$J$32)</f>
        <v>22469</v>
      </c>
      <c r="J39" s="52">
        <f>SUM($P$21:$P$32)</f>
        <v>24693</v>
      </c>
      <c r="M39" s="49" t="s">
        <v>17</v>
      </c>
      <c r="N39" s="50">
        <f>SUM($H$21:$H$32)</f>
        <v>2224</v>
      </c>
      <c r="O39" s="53">
        <f>SUM($N21:$N32)</f>
        <v>18569</v>
      </c>
      <c r="P39" s="54">
        <f>SUM($P$21:$P$32)</f>
        <v>24693</v>
      </c>
    </row>
    <row r="40" spans="1:16" ht="18.600000000000001" thickBot="1" x14ac:dyDescent="0.4">
      <c r="G40" s="55" t="s">
        <v>18</v>
      </c>
      <c r="H40" s="56">
        <f>$H$39/$P$39</f>
        <v>9.0066010610294414E-2</v>
      </c>
      <c r="I40" s="57">
        <f>$I$39/$P$39</f>
        <v>0.9099339893897056</v>
      </c>
      <c r="J40" s="58"/>
      <c r="M40" s="55" t="s">
        <v>18</v>
      </c>
      <c r="N40" s="56">
        <f>$H$39/$P$39</f>
        <v>9.0066010610294414E-2</v>
      </c>
      <c r="O40" s="59">
        <f>$O39/$P$39</f>
        <v>0.75199449236625759</v>
      </c>
      <c r="P40" s="58"/>
    </row>
    <row r="41" spans="1:16" ht="18.600000000000001" thickBot="1" x14ac:dyDescent="0.4">
      <c r="G41" s="60" t="s">
        <v>19</v>
      </c>
      <c r="H41" s="61">
        <f>SUM($C$21:$C$32)/12</f>
        <v>0.12033333333333336</v>
      </c>
      <c r="I41" s="62">
        <f>SUM($D$21:$D$32)/12</f>
        <v>0.87966666666666671</v>
      </c>
      <c r="J41" s="58"/>
      <c r="M41" s="60" t="s">
        <v>19</v>
      </c>
      <c r="N41" s="61">
        <f>SUM($C$21:$C$32)/12</f>
        <v>0.12033333333333336</v>
      </c>
      <c r="O41" s="62">
        <f>SUM($F$21:$F$32)/12</f>
        <v>0.76458333333333339</v>
      </c>
      <c r="P41" s="58"/>
    </row>
    <row r="42" spans="1:16" ht="18.600000000000001" thickBot="1" x14ac:dyDescent="0.4">
      <c r="G42" s="63" t="s">
        <v>20</v>
      </c>
      <c r="H42" s="64" t="str">
        <f>IF(H40&gt;H41,"Over by "&amp;(((INT((1000*(H40-H41))))/10)&amp;"%"),"Under by "&amp;(INT((1000*(H41-H40)))/10)&amp;"%")</f>
        <v>Under by 3%</v>
      </c>
      <c r="I42" s="64" t="str">
        <f>IF(I40&gt;I41,"Over by "&amp;(((INT((1000*(I40-I41))))/10)&amp;"%"),"Under by "&amp;(INT((1000*(I41-I40)))/10)&amp;"%")</f>
        <v>Over by 3%</v>
      </c>
      <c r="J42" s="65"/>
      <c r="M42" s="63" t="s">
        <v>20</v>
      </c>
      <c r="N42" s="64" t="str">
        <f>IF(N40&gt;N41,"Over by "&amp;(((INT((1000*(N40-N41))))/10)&amp;"%"),"Under by "&amp;(INT((1000*(N41-N40)))/10)&amp;"%")</f>
        <v>Under by 3%</v>
      </c>
      <c r="O42" s="64" t="str">
        <f>IF(O40&gt;O41,"Over by "&amp;(((INT((1000*(O40-O41))))/10)&amp;"%"),"Under by "&amp;(INT((1000*(O41-O40)))/10)&amp;"%")</f>
        <v>Under by 1.2%</v>
      </c>
      <c r="P42" s="66"/>
    </row>
    <row r="43" spans="1:16" ht="18.600000000000001" thickBot="1" x14ac:dyDescent="0.4">
      <c r="A43" s="109" t="s">
        <v>228</v>
      </c>
      <c r="H43" s="36"/>
      <c r="J43" s="36"/>
      <c r="L43" s="36"/>
      <c r="N43" s="36"/>
      <c r="P43" s="36"/>
    </row>
    <row r="44" spans="1:16" ht="43.8" thickBot="1" x14ac:dyDescent="0.35">
      <c r="A44" t="s">
        <v>223</v>
      </c>
      <c r="H44" s="36"/>
      <c r="J44" s="37" t="s">
        <v>16</v>
      </c>
      <c r="K44" s="38" t="s">
        <v>49</v>
      </c>
      <c r="L44" s="67" t="s">
        <v>54</v>
      </c>
      <c r="M44" s="40" t="s">
        <v>51</v>
      </c>
      <c r="N44" s="36"/>
      <c r="P44" s="36"/>
    </row>
    <row r="45" spans="1:16" ht="15" thickBot="1" x14ac:dyDescent="0.35">
      <c r="A45" s="111" t="s">
        <v>224</v>
      </c>
      <c r="H45" s="36"/>
      <c r="J45" s="42"/>
      <c r="K45" s="43"/>
      <c r="L45" s="44"/>
      <c r="M45" s="45"/>
      <c r="N45" s="36"/>
      <c r="P45" s="36"/>
    </row>
    <row r="46" spans="1:16" ht="18.600000000000001" thickBot="1" x14ac:dyDescent="0.4">
      <c r="A46" s="111" t="s">
        <v>225</v>
      </c>
      <c r="H46" s="36"/>
      <c r="J46" s="49" t="s">
        <v>17</v>
      </c>
      <c r="K46" s="50">
        <f>SUM($H$21:$H$32)</f>
        <v>2224</v>
      </c>
      <c r="L46" s="68">
        <f>SUM($L$21:$L$32)</f>
        <v>21840</v>
      </c>
      <c r="M46" s="54">
        <f>SUM($P$21:$P$32)</f>
        <v>24693</v>
      </c>
      <c r="N46" s="36"/>
      <c r="P46" s="36"/>
    </row>
    <row r="47" spans="1:16" ht="19.2" thickBot="1" x14ac:dyDescent="0.45">
      <c r="A47" s="113" t="s">
        <v>226</v>
      </c>
      <c r="J47" s="55" t="s">
        <v>18</v>
      </c>
      <c r="K47" s="56">
        <f>$H$39/$P$39</f>
        <v>9.0066010610294414E-2</v>
      </c>
      <c r="L47" s="69">
        <f>$L$46/$M$46</f>
        <v>0.88446118333130852</v>
      </c>
      <c r="M47" s="58"/>
    </row>
    <row r="48" spans="1:16" ht="18.600000000000001" thickBot="1" x14ac:dyDescent="0.4">
      <c r="A48" s="111" t="s">
        <v>227</v>
      </c>
      <c r="J48" s="60" t="s">
        <v>19</v>
      </c>
      <c r="K48" s="61">
        <f>SUM($C$21:$C$32)/12</f>
        <v>0.12033333333333336</v>
      </c>
      <c r="L48" s="62">
        <f>SUM($E$21:$E$32)/12</f>
        <v>0.86416666666666675</v>
      </c>
      <c r="M48" s="58"/>
    </row>
    <row r="49" spans="10:13" ht="18.600000000000001" thickBot="1" x14ac:dyDescent="0.4">
      <c r="J49" s="63" t="s">
        <v>20</v>
      </c>
      <c r="K49" s="64" t="str">
        <f>IF(K47&gt;K48,"Over by "&amp;(((INT((1000*(K47-K48))))/10)&amp;"%"),"Under by "&amp;(INT((1000*(K48-K47)))/10)&amp;"%")</f>
        <v>Under by 3%</v>
      </c>
      <c r="L49" s="64" t="str">
        <f>IF(L47&gt;L48,"Over by "&amp;(((INT((1000*(L47-L48))))/10)&amp;"%"),"Under by "&amp;(INT((1000*(L48-L47)))/10)&amp;"%")</f>
        <v>Over by 2%</v>
      </c>
      <c r="M49" s="66"/>
    </row>
    <row r="50" spans="10:13" x14ac:dyDescent="0.3">
      <c r="K50" s="70"/>
      <c r="L50" s="70"/>
      <c r="M50" s="70"/>
    </row>
  </sheetData>
  <hyperlinks>
    <hyperlink ref="A45" r:id="rId1" display="https://www.ons.gov.uk/file?uri=/peoplepopulationandcommunity/birthsdeathsandmarriages/deaths/datasets/deathsbyvaccinationstatusengland/deathsoccurringbetween1january2021and31may2022/referencetable06072022accessible.xlsx" xr:uid="{1797658E-8C12-45C2-B26B-F5A557E15CF0}"/>
    <hyperlink ref="A46" r:id="rId2" display="https://www.ons.gov.uk/file?uri=/peoplepopulationandcommunity/birthsdeathsandmarriages/deaths/datasets/deathsbyvaccinationstatusengland/deathsoccurringbetween1april2021and31may2023/referencetableaug2023.xlsx" xr:uid="{DD38A803-055C-4620-8E10-5E22AE66698C}"/>
    <hyperlink ref="A48" r:id="rId3" display="https://assets.publishing.service.gov.uk/government/uploads/system/uploads/attachment_data/file/1168222/Weekly_Influenza_and_COVID19_report_data_summer_w27_report.ods" xr:uid="{23B8ABB0-29CD-4612-B65D-9FDC05E80C99}"/>
  </hyperlinks>
  <pageMargins left="0.7" right="0.7" top="0.75" bottom="0.75" header="0.3" footer="0.3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FA8FE-2FA1-4291-97F1-85B85C96B4DB}">
  <dimension ref="A1:AA50"/>
  <sheetViews>
    <sheetView topLeftCell="A14" workbookViewId="0">
      <selection activeCell="D36" sqref="D36"/>
    </sheetView>
  </sheetViews>
  <sheetFormatPr defaultColWidth="9.33203125" defaultRowHeight="14.4" x14ac:dyDescent="0.3"/>
  <cols>
    <col min="3" max="3" width="20.88671875" customWidth="1"/>
    <col min="4" max="5" width="19" customWidth="1"/>
    <col min="6" max="6" width="20.109375" customWidth="1"/>
    <col min="7" max="7" width="22.5546875" customWidth="1"/>
    <col min="8" max="8" width="19.88671875" customWidth="1"/>
    <col min="9" max="9" width="24.88671875" customWidth="1"/>
    <col min="10" max="10" width="25.88671875" customWidth="1"/>
    <col min="11" max="11" width="20.6640625" customWidth="1"/>
    <col min="12" max="12" width="24.5546875" customWidth="1"/>
    <col min="13" max="13" width="23" customWidth="1"/>
    <col min="14" max="14" width="21.77734375" customWidth="1"/>
    <col min="15" max="16" width="25.109375" customWidth="1"/>
    <col min="18" max="18" width="25.109375" customWidth="1"/>
    <col min="19" max="19" width="26.5546875" customWidth="1"/>
    <col min="20" max="25" width="25.109375" customWidth="1"/>
    <col min="27" max="27" width="19.21875" customWidth="1"/>
  </cols>
  <sheetData>
    <row r="1" spans="1:27" s="8" customFormat="1" x14ac:dyDescent="0.3">
      <c r="O1"/>
      <c r="P1"/>
      <c r="R1"/>
      <c r="S1"/>
      <c r="T1"/>
      <c r="U1"/>
      <c r="V1"/>
      <c r="W1"/>
      <c r="X1"/>
      <c r="Y1"/>
    </row>
    <row r="2" spans="1:27" s="8" customFormat="1" ht="19.8" customHeight="1" x14ac:dyDescent="0.3">
      <c r="O2"/>
      <c r="P2"/>
      <c r="R2"/>
      <c r="S2"/>
      <c r="T2"/>
      <c r="U2"/>
      <c r="V2"/>
      <c r="W2"/>
      <c r="X2"/>
      <c r="Y2"/>
    </row>
    <row r="3" spans="1:27" ht="132" customHeight="1" x14ac:dyDescent="0.3">
      <c r="A3" s="9" t="s">
        <v>15</v>
      </c>
      <c r="C3" s="10" t="s">
        <v>90</v>
      </c>
      <c r="D3" s="11" t="s">
        <v>91</v>
      </c>
      <c r="E3" s="12" t="s">
        <v>92</v>
      </c>
      <c r="F3" s="13" t="s">
        <v>93</v>
      </c>
      <c r="G3" s="10" t="s">
        <v>94</v>
      </c>
      <c r="H3" s="10" t="s">
        <v>95</v>
      </c>
      <c r="I3" s="11" t="s">
        <v>96</v>
      </c>
      <c r="J3" s="11" t="s">
        <v>97</v>
      </c>
      <c r="K3" s="12" t="s">
        <v>98</v>
      </c>
      <c r="L3" s="12" t="s">
        <v>99</v>
      </c>
      <c r="M3" s="13" t="s">
        <v>100</v>
      </c>
      <c r="N3" s="13" t="s">
        <v>101</v>
      </c>
      <c r="O3" s="14" t="s">
        <v>102</v>
      </c>
      <c r="P3" s="14" t="s">
        <v>103</v>
      </c>
      <c r="Q3" s="9" t="s">
        <v>15</v>
      </c>
      <c r="R3" s="15" t="s">
        <v>104</v>
      </c>
      <c r="S3" s="15" t="s">
        <v>105</v>
      </c>
      <c r="T3" s="11" t="s">
        <v>106</v>
      </c>
      <c r="U3" s="11" t="s">
        <v>107</v>
      </c>
      <c r="V3" s="12" t="s">
        <v>108</v>
      </c>
      <c r="W3" s="12" t="s">
        <v>109</v>
      </c>
      <c r="X3" s="13" t="s">
        <v>110</v>
      </c>
      <c r="Y3" s="13" t="s">
        <v>111</v>
      </c>
      <c r="AA3" s="16" t="s">
        <v>112</v>
      </c>
    </row>
    <row r="4" spans="1:27" ht="15.6" x14ac:dyDescent="0.3">
      <c r="A4" s="17">
        <v>44197</v>
      </c>
      <c r="C4" s="18">
        <v>0.9</v>
      </c>
      <c r="D4" s="19">
        <f>1-C4</f>
        <v>9.9999999999999978E-2</v>
      </c>
      <c r="E4" s="20">
        <v>4.0000000000000001E-3</v>
      </c>
      <c r="F4" s="21">
        <v>0</v>
      </c>
      <c r="G4" s="22">
        <v>6470</v>
      </c>
      <c r="H4" s="23"/>
      <c r="I4" s="24">
        <v>213</v>
      </c>
      <c r="J4" s="25"/>
      <c r="K4" s="26">
        <v>4</v>
      </c>
      <c r="L4" s="27"/>
      <c r="M4" s="28">
        <v>0</v>
      </c>
      <c r="N4" s="28"/>
      <c r="O4" s="29">
        <v>6683</v>
      </c>
      <c r="P4" s="29"/>
      <c r="Q4" s="17">
        <v>44197</v>
      </c>
      <c r="R4" s="15">
        <f t="shared" ref="R4:S20" si="0">G4/O4</f>
        <v>0.96812808618883739</v>
      </c>
      <c r="S4" s="15"/>
      <c r="T4" s="30">
        <f t="shared" ref="T4:U20" si="1">I4/O4</f>
        <v>3.1871913811162653E-2</v>
      </c>
      <c r="U4" s="30"/>
      <c r="V4" s="31">
        <f>K4/O4</f>
        <v>5.9853359269789017E-4</v>
      </c>
      <c r="W4" s="27"/>
      <c r="X4" s="32">
        <f t="shared" ref="X4:Y20" si="2">M4/O4</f>
        <v>0</v>
      </c>
      <c r="Y4" s="32"/>
      <c r="AA4" s="33">
        <v>9587401</v>
      </c>
    </row>
    <row r="5" spans="1:27" ht="15.6" x14ac:dyDescent="0.3">
      <c r="A5" s="17">
        <v>44228</v>
      </c>
      <c r="C5" s="18">
        <v>0.49</v>
      </c>
      <c r="D5" s="19">
        <f t="shared" ref="D5:D32" si="3">1-C5</f>
        <v>0.51</v>
      </c>
      <c r="E5" s="20">
        <v>8.0000000000000002E-3</v>
      </c>
      <c r="F5" s="21">
        <v>0</v>
      </c>
      <c r="G5" s="22">
        <v>3665</v>
      </c>
      <c r="H5" s="23"/>
      <c r="I5" s="24">
        <v>1140</v>
      </c>
      <c r="J5" s="25"/>
      <c r="K5" s="26">
        <v>6</v>
      </c>
      <c r="L5" s="27"/>
      <c r="M5" s="28">
        <v>0</v>
      </c>
      <c r="N5" s="28"/>
      <c r="O5" s="29">
        <v>4805</v>
      </c>
      <c r="P5" s="29"/>
      <c r="Q5" s="17">
        <v>44228</v>
      </c>
      <c r="R5" s="15">
        <f t="shared" si="0"/>
        <v>0.76274713839750263</v>
      </c>
      <c r="S5" s="15"/>
      <c r="T5" s="30">
        <f t="shared" si="1"/>
        <v>0.23725286160249739</v>
      </c>
      <c r="U5" s="30"/>
      <c r="V5" s="31">
        <f t="shared" ref="V5:W20" si="4">K5/O5</f>
        <v>1.2486992715920915E-3</v>
      </c>
      <c r="W5" s="27"/>
      <c r="X5" s="32">
        <f t="shared" si="2"/>
        <v>0</v>
      </c>
      <c r="Y5" s="32"/>
      <c r="AA5" s="33">
        <v>3893672</v>
      </c>
    </row>
    <row r="6" spans="1:27" ht="15.6" x14ac:dyDescent="0.3">
      <c r="A6" s="17">
        <v>44256</v>
      </c>
      <c r="C6" s="18">
        <v>0.13100000000000001</v>
      </c>
      <c r="D6" s="19">
        <f t="shared" si="3"/>
        <v>0.86899999999999999</v>
      </c>
      <c r="E6" s="20">
        <v>4.2999999999999997E-2</v>
      </c>
      <c r="F6" s="21">
        <v>0</v>
      </c>
      <c r="G6" s="22">
        <v>1551</v>
      </c>
      <c r="H6" s="23"/>
      <c r="I6" s="24">
        <v>2421</v>
      </c>
      <c r="J6" s="25"/>
      <c r="K6" s="26">
        <v>37</v>
      </c>
      <c r="L6" s="27"/>
      <c r="M6" s="28">
        <v>0</v>
      </c>
      <c r="N6" s="28"/>
      <c r="O6" s="29">
        <v>3972</v>
      </c>
      <c r="P6" s="29"/>
      <c r="Q6" s="17">
        <v>44256</v>
      </c>
      <c r="R6" s="15">
        <f t="shared" si="0"/>
        <v>0.3904833836858006</v>
      </c>
      <c r="S6" s="15"/>
      <c r="T6" s="30">
        <f t="shared" si="1"/>
        <v>0.6095166163141994</v>
      </c>
      <c r="U6" s="30"/>
      <c r="V6" s="31">
        <f t="shared" si="4"/>
        <v>9.31520644511581E-3</v>
      </c>
      <c r="W6" s="27"/>
      <c r="X6" s="32">
        <f t="shared" si="2"/>
        <v>0</v>
      </c>
      <c r="Y6" s="32"/>
      <c r="AA6" s="33">
        <v>1348715</v>
      </c>
    </row>
    <row r="7" spans="1:27" ht="15.6" x14ac:dyDescent="0.3">
      <c r="A7" s="17">
        <v>44287</v>
      </c>
      <c r="C7" s="18">
        <v>0.112</v>
      </c>
      <c r="D7" s="19">
        <f t="shared" si="3"/>
        <v>0.88800000000000001</v>
      </c>
      <c r="E7" s="20">
        <v>0.193</v>
      </c>
      <c r="F7" s="21">
        <v>0</v>
      </c>
      <c r="G7" s="22">
        <v>733</v>
      </c>
      <c r="H7" s="22">
        <v>666</v>
      </c>
      <c r="I7" s="24">
        <v>2866</v>
      </c>
      <c r="J7" s="24">
        <v>3002</v>
      </c>
      <c r="K7" s="26">
        <v>379</v>
      </c>
      <c r="L7" s="26">
        <v>407</v>
      </c>
      <c r="M7" s="28">
        <v>0</v>
      </c>
      <c r="N7" s="28">
        <v>4</v>
      </c>
      <c r="O7" s="29">
        <v>3599</v>
      </c>
      <c r="P7" s="29">
        <v>3668</v>
      </c>
      <c r="Q7" s="17">
        <v>44287</v>
      </c>
      <c r="R7" s="15">
        <f t="shared" si="0"/>
        <v>0.20366768546818562</v>
      </c>
      <c r="S7" s="15">
        <f t="shared" si="0"/>
        <v>0.18157033805888767</v>
      </c>
      <c r="T7" s="30">
        <f t="shared" si="1"/>
        <v>0.79633231453181441</v>
      </c>
      <c r="U7" s="30">
        <f>J7/P7</f>
        <v>0.81842966194111233</v>
      </c>
      <c r="V7" s="31">
        <f t="shared" si="4"/>
        <v>0.10530702973048069</v>
      </c>
      <c r="W7" s="31">
        <f>L7/P7</f>
        <v>0.11095965103598691</v>
      </c>
      <c r="X7" s="32">
        <f t="shared" si="2"/>
        <v>0</v>
      </c>
      <c r="Y7" s="32">
        <f t="shared" si="2"/>
        <v>1.0905125408942203E-3</v>
      </c>
      <c r="AA7" s="33">
        <v>1187977</v>
      </c>
    </row>
    <row r="8" spans="1:27" ht="15.6" x14ac:dyDescent="0.3">
      <c r="A8" s="17">
        <v>44317</v>
      </c>
      <c r="C8" s="18">
        <v>0.1</v>
      </c>
      <c r="D8" s="19">
        <f t="shared" si="3"/>
        <v>0.9</v>
      </c>
      <c r="E8" s="20">
        <v>0.73899999999999999</v>
      </c>
      <c r="F8" s="21">
        <v>0</v>
      </c>
      <c r="G8" s="22">
        <v>499</v>
      </c>
      <c r="H8" s="22">
        <v>527</v>
      </c>
      <c r="I8" s="24">
        <v>3125</v>
      </c>
      <c r="J8" s="24">
        <v>3406</v>
      </c>
      <c r="K8" s="26">
        <v>1620</v>
      </c>
      <c r="L8" s="26">
        <v>1762</v>
      </c>
      <c r="M8" s="28">
        <v>0</v>
      </c>
      <c r="N8" s="28">
        <v>4</v>
      </c>
      <c r="O8" s="29">
        <v>3624</v>
      </c>
      <c r="P8" s="29">
        <v>3933</v>
      </c>
      <c r="Q8" s="17">
        <v>44317</v>
      </c>
      <c r="R8" s="15">
        <f t="shared" si="0"/>
        <v>0.13769315673289184</v>
      </c>
      <c r="S8" s="15">
        <f t="shared" si="0"/>
        <v>0.13399440630561912</v>
      </c>
      <c r="T8" s="30">
        <f t="shared" si="1"/>
        <v>0.86230684326710816</v>
      </c>
      <c r="U8" s="30">
        <f>J8/P8</f>
        <v>0.8660055936943809</v>
      </c>
      <c r="V8" s="31">
        <f t="shared" si="4"/>
        <v>0.44701986754966888</v>
      </c>
      <c r="W8" s="31">
        <f t="shared" si="4"/>
        <v>0.44800406814136789</v>
      </c>
      <c r="X8" s="32">
        <f t="shared" si="2"/>
        <v>0</v>
      </c>
      <c r="Y8" s="32">
        <f t="shared" si="2"/>
        <v>1.0170353419781336E-3</v>
      </c>
      <c r="AA8" s="33">
        <v>1083921</v>
      </c>
    </row>
    <row r="9" spans="1:27" ht="15.6" x14ac:dyDescent="0.3">
      <c r="A9" s="17">
        <v>44348</v>
      </c>
      <c r="C9" s="18">
        <v>9.4E-2</v>
      </c>
      <c r="D9" s="19">
        <f t="shared" si="3"/>
        <v>0.90600000000000003</v>
      </c>
      <c r="E9" s="20">
        <v>0.874</v>
      </c>
      <c r="F9" s="21">
        <v>0</v>
      </c>
      <c r="G9" s="22">
        <v>376</v>
      </c>
      <c r="H9" s="22">
        <v>371</v>
      </c>
      <c r="I9" s="24">
        <v>3168</v>
      </c>
      <c r="J9" s="24">
        <v>3498</v>
      </c>
      <c r="K9" s="26">
        <v>2494</v>
      </c>
      <c r="L9" s="26">
        <v>2746</v>
      </c>
      <c r="M9" s="28">
        <v>0</v>
      </c>
      <c r="N9" s="28">
        <v>4</v>
      </c>
      <c r="O9" s="29">
        <v>3544</v>
      </c>
      <c r="P9" s="29">
        <v>3869</v>
      </c>
      <c r="Q9" s="17">
        <v>44348</v>
      </c>
      <c r="R9" s="15">
        <f t="shared" si="0"/>
        <v>0.10609480812641084</v>
      </c>
      <c r="S9" s="15">
        <f t="shared" si="0"/>
        <v>9.5890410958904104E-2</v>
      </c>
      <c r="T9" s="30">
        <f t="shared" si="1"/>
        <v>0.89390519187358919</v>
      </c>
      <c r="U9" s="30">
        <f t="shared" si="1"/>
        <v>0.90410958904109584</v>
      </c>
      <c r="V9" s="31">
        <f t="shared" si="4"/>
        <v>0.70372460496613998</v>
      </c>
      <c r="W9" s="31">
        <f t="shared" si="4"/>
        <v>0.70974411992762987</v>
      </c>
      <c r="X9" s="32">
        <f t="shared" si="2"/>
        <v>0</v>
      </c>
      <c r="Y9" s="32">
        <f t="shared" si="2"/>
        <v>1.0338588782631171E-3</v>
      </c>
      <c r="AA9" s="33">
        <v>1037422</v>
      </c>
    </row>
    <row r="10" spans="1:27" ht="15.6" x14ac:dyDescent="0.3">
      <c r="A10" s="17">
        <v>44378</v>
      </c>
      <c r="C10" s="18">
        <v>9.0999999999999998E-2</v>
      </c>
      <c r="D10" s="19">
        <f t="shared" si="3"/>
        <v>0.90900000000000003</v>
      </c>
      <c r="E10" s="20">
        <v>0.88400000000000001</v>
      </c>
      <c r="F10" s="21">
        <v>0</v>
      </c>
      <c r="G10" s="22">
        <v>413</v>
      </c>
      <c r="H10" s="22">
        <v>441</v>
      </c>
      <c r="I10" s="24">
        <v>3555</v>
      </c>
      <c r="J10" s="24">
        <v>3915</v>
      </c>
      <c r="K10" s="26">
        <v>3153</v>
      </c>
      <c r="L10" s="26">
        <v>3475</v>
      </c>
      <c r="M10" s="28">
        <v>0</v>
      </c>
      <c r="N10" s="28">
        <v>4</v>
      </c>
      <c r="O10" s="29">
        <v>3968</v>
      </c>
      <c r="P10" s="29">
        <v>4356</v>
      </c>
      <c r="Q10" s="17">
        <v>44378</v>
      </c>
      <c r="R10" s="15">
        <f t="shared" si="0"/>
        <v>0.10408266129032258</v>
      </c>
      <c r="S10" s="15">
        <f t="shared" si="0"/>
        <v>0.1012396694214876</v>
      </c>
      <c r="T10" s="30">
        <f t="shared" si="1"/>
        <v>0.89591733870967738</v>
      </c>
      <c r="U10" s="30">
        <f t="shared" si="1"/>
        <v>0.89876033057851235</v>
      </c>
      <c r="V10" s="31">
        <f t="shared" si="4"/>
        <v>0.79460685483870963</v>
      </c>
      <c r="W10" s="31">
        <f t="shared" si="4"/>
        <v>0.79775022956841135</v>
      </c>
      <c r="X10" s="32">
        <f t="shared" si="2"/>
        <v>0</v>
      </c>
      <c r="Y10" s="32">
        <f t="shared" si="2"/>
        <v>9.1827364554637281E-4</v>
      </c>
      <c r="AA10" s="33">
        <v>1008671</v>
      </c>
    </row>
    <row r="11" spans="1:27" ht="15.6" x14ac:dyDescent="0.3">
      <c r="A11" s="17">
        <v>44409</v>
      </c>
      <c r="C11" s="18">
        <v>8.8999999999999996E-2</v>
      </c>
      <c r="D11" s="19">
        <f t="shared" si="3"/>
        <v>0.91100000000000003</v>
      </c>
      <c r="E11" s="20">
        <v>0.89</v>
      </c>
      <c r="F11" s="21">
        <v>0</v>
      </c>
      <c r="G11" s="22">
        <v>391</v>
      </c>
      <c r="H11" s="22">
        <v>422</v>
      </c>
      <c r="I11" s="24">
        <v>3564</v>
      </c>
      <c r="J11" s="24">
        <v>3933</v>
      </c>
      <c r="K11" s="26">
        <v>3297</v>
      </c>
      <c r="L11" s="26">
        <v>3658</v>
      </c>
      <c r="M11" s="28">
        <v>0</v>
      </c>
      <c r="N11" s="28">
        <v>4</v>
      </c>
      <c r="O11" s="29">
        <v>3955</v>
      </c>
      <c r="P11" s="29">
        <v>4355</v>
      </c>
      <c r="Q11" s="17">
        <v>44409</v>
      </c>
      <c r="R11" s="15">
        <f t="shared" si="0"/>
        <v>9.8862199747155502E-2</v>
      </c>
      <c r="S11" s="15">
        <f t="shared" si="0"/>
        <v>9.6900114810562571E-2</v>
      </c>
      <c r="T11" s="30">
        <f t="shared" si="1"/>
        <v>0.90113780025284451</v>
      </c>
      <c r="U11" s="30">
        <f t="shared" si="1"/>
        <v>0.9030998851894374</v>
      </c>
      <c r="V11" s="31">
        <f t="shared" si="4"/>
        <v>0.83362831858407083</v>
      </c>
      <c r="W11" s="31">
        <f t="shared" si="4"/>
        <v>0.83995407577497128</v>
      </c>
      <c r="X11" s="32">
        <f t="shared" si="2"/>
        <v>0</v>
      </c>
      <c r="Y11" s="32">
        <f t="shared" si="2"/>
        <v>9.1848450057405281E-4</v>
      </c>
      <c r="AA11" s="33">
        <v>987181</v>
      </c>
    </row>
    <row r="12" spans="1:27" ht="15.6" x14ac:dyDescent="0.3">
      <c r="A12" s="17">
        <v>44440</v>
      </c>
      <c r="C12" s="18">
        <v>8.7999999999999995E-2</v>
      </c>
      <c r="D12" s="19">
        <f t="shared" si="3"/>
        <v>0.91200000000000003</v>
      </c>
      <c r="E12" s="20">
        <v>0.89300000000000002</v>
      </c>
      <c r="F12" s="21">
        <v>8.9999999999999993E-3</v>
      </c>
      <c r="G12" s="22">
        <v>417</v>
      </c>
      <c r="H12" s="22">
        <v>428</v>
      </c>
      <c r="I12" s="24">
        <v>3674</v>
      </c>
      <c r="J12" s="24">
        <v>4068</v>
      </c>
      <c r="K12" s="26">
        <v>3468</v>
      </c>
      <c r="L12" s="26">
        <v>3854</v>
      </c>
      <c r="M12" s="28">
        <v>5</v>
      </c>
      <c r="N12" s="28">
        <v>8</v>
      </c>
      <c r="O12" s="29">
        <v>4091</v>
      </c>
      <c r="P12" s="29">
        <v>4496</v>
      </c>
      <c r="Q12" s="17">
        <v>44440</v>
      </c>
      <c r="R12" s="15">
        <f t="shared" si="0"/>
        <v>0.10193106819848448</v>
      </c>
      <c r="S12" s="15">
        <f t="shared" si="0"/>
        <v>9.5195729537366547E-2</v>
      </c>
      <c r="T12" s="30">
        <f t="shared" si="1"/>
        <v>0.89806893180151548</v>
      </c>
      <c r="U12" s="30">
        <f t="shared" si="1"/>
        <v>0.90480427046263345</v>
      </c>
      <c r="V12" s="31">
        <f t="shared" si="4"/>
        <v>0.84771449523343922</v>
      </c>
      <c r="W12" s="31">
        <f t="shared" si="4"/>
        <v>0.85720640569395012</v>
      </c>
      <c r="X12" s="32">
        <f t="shared" si="2"/>
        <v>1.2221950623319481E-3</v>
      </c>
      <c r="Y12" s="32">
        <f t="shared" si="2"/>
        <v>1.7793594306049821E-3</v>
      </c>
      <c r="AA12" s="33" t="s">
        <v>113</v>
      </c>
    </row>
    <row r="13" spans="1:27" ht="15.6" x14ac:dyDescent="0.3">
      <c r="A13" s="17">
        <v>44470</v>
      </c>
      <c r="C13" s="18">
        <v>8.6999999999999994E-2</v>
      </c>
      <c r="D13" s="19">
        <f t="shared" si="3"/>
        <v>0.91300000000000003</v>
      </c>
      <c r="E13" s="20">
        <v>0.89600000000000002</v>
      </c>
      <c r="F13" s="21">
        <v>0.13900000000000001</v>
      </c>
      <c r="G13" s="22">
        <v>389</v>
      </c>
      <c r="H13" s="22">
        <v>433</v>
      </c>
      <c r="I13" s="24">
        <v>3928</v>
      </c>
      <c r="J13" s="24">
        <v>4436</v>
      </c>
      <c r="K13" s="26">
        <v>3754</v>
      </c>
      <c r="L13" s="26">
        <v>4262</v>
      </c>
      <c r="M13" s="28">
        <v>140</v>
      </c>
      <c r="N13" s="28">
        <v>163</v>
      </c>
      <c r="O13" s="29">
        <v>4317</v>
      </c>
      <c r="P13" s="29">
        <v>4869</v>
      </c>
      <c r="Q13" s="17">
        <v>44470</v>
      </c>
      <c r="R13" s="15">
        <f t="shared" si="0"/>
        <v>9.0108871901783641E-2</v>
      </c>
      <c r="S13" s="15">
        <f t="shared" si="0"/>
        <v>8.8929965085233112E-2</v>
      </c>
      <c r="T13" s="30">
        <f t="shared" si="1"/>
        <v>0.90989112809821637</v>
      </c>
      <c r="U13" s="30">
        <f t="shared" si="1"/>
        <v>0.9110700349147669</v>
      </c>
      <c r="V13" s="31">
        <f t="shared" si="4"/>
        <v>0.86958536020384525</v>
      </c>
      <c r="W13" s="31">
        <f t="shared" si="4"/>
        <v>0.87533374409529674</v>
      </c>
      <c r="X13" s="32">
        <f t="shared" si="2"/>
        <v>3.2429928190873293E-2</v>
      </c>
      <c r="Y13" s="32">
        <f t="shared" si="2"/>
        <v>3.3477100020538095E-2</v>
      </c>
      <c r="AA13" s="33" t="s">
        <v>114</v>
      </c>
    </row>
    <row r="14" spans="1:27" ht="15.6" x14ac:dyDescent="0.3">
      <c r="A14" s="17">
        <v>44501</v>
      </c>
      <c r="C14" s="18">
        <v>8.5000000000000006E-2</v>
      </c>
      <c r="D14" s="19">
        <f t="shared" si="3"/>
        <v>0.91500000000000004</v>
      </c>
      <c r="E14" s="20">
        <v>0.89900000000000002</v>
      </c>
      <c r="F14" s="21">
        <v>0.51900000000000002</v>
      </c>
      <c r="G14" s="22">
        <v>394</v>
      </c>
      <c r="H14" s="22">
        <v>446</v>
      </c>
      <c r="I14" s="24">
        <v>3882</v>
      </c>
      <c r="J14" s="24">
        <v>4410</v>
      </c>
      <c r="K14" s="26">
        <v>3726</v>
      </c>
      <c r="L14" s="26">
        <v>4240</v>
      </c>
      <c r="M14" s="28">
        <v>887</v>
      </c>
      <c r="N14" s="28">
        <v>987</v>
      </c>
      <c r="O14" s="29">
        <v>4276</v>
      </c>
      <c r="P14" s="29">
        <v>4856</v>
      </c>
      <c r="Q14" s="17">
        <v>44501</v>
      </c>
      <c r="R14" s="15">
        <f t="shared" si="0"/>
        <v>9.2142188961646401E-2</v>
      </c>
      <c r="S14" s="15">
        <f t="shared" si="0"/>
        <v>9.1845140032948927E-2</v>
      </c>
      <c r="T14" s="30">
        <f t="shared" si="1"/>
        <v>0.90785781103835361</v>
      </c>
      <c r="U14" s="30">
        <f t="shared" si="1"/>
        <v>0.90815485996705103</v>
      </c>
      <c r="V14" s="31">
        <f t="shared" si="4"/>
        <v>0.87137511693171188</v>
      </c>
      <c r="W14" s="31">
        <f t="shared" si="4"/>
        <v>0.87314662273476107</v>
      </c>
      <c r="X14" s="32">
        <f t="shared" si="2"/>
        <v>0.20743685687558466</v>
      </c>
      <c r="Y14" s="32">
        <f t="shared" si="2"/>
        <v>0.20325370675453047</v>
      </c>
      <c r="AA14" s="33">
        <v>944616</v>
      </c>
    </row>
    <row r="15" spans="1:27" ht="15.6" x14ac:dyDescent="0.3">
      <c r="A15" s="17">
        <v>44531</v>
      </c>
      <c r="C15" s="18">
        <v>8.3000000000000004E-2</v>
      </c>
      <c r="D15" s="19">
        <f t="shared" si="3"/>
        <v>0.91700000000000004</v>
      </c>
      <c r="E15" s="20">
        <v>0.90400000000000003</v>
      </c>
      <c r="F15" s="21">
        <v>0.80100000000000005</v>
      </c>
      <c r="G15" s="22">
        <v>380</v>
      </c>
      <c r="H15" s="22">
        <v>488</v>
      </c>
      <c r="I15" s="24">
        <v>4169</v>
      </c>
      <c r="J15" s="24">
        <v>4683</v>
      </c>
      <c r="K15" s="26">
        <v>4031</v>
      </c>
      <c r="L15" s="26">
        <v>4525</v>
      </c>
      <c r="M15" s="28">
        <v>2149</v>
      </c>
      <c r="N15" s="28">
        <v>2422</v>
      </c>
      <c r="O15" s="29">
        <v>4549</v>
      </c>
      <c r="P15" s="29">
        <v>5171</v>
      </c>
      <c r="Q15" s="17">
        <v>44531</v>
      </c>
      <c r="R15" s="15">
        <f t="shared" si="0"/>
        <v>8.3534842822598376E-2</v>
      </c>
      <c r="S15" s="15">
        <f t="shared" si="0"/>
        <v>9.4372461806227034E-2</v>
      </c>
      <c r="T15" s="30">
        <f t="shared" si="1"/>
        <v>0.91646515717740162</v>
      </c>
      <c r="U15" s="30">
        <f t="shared" si="1"/>
        <v>0.90562753819377295</v>
      </c>
      <c r="V15" s="31">
        <f t="shared" si="4"/>
        <v>0.88612881952077382</v>
      </c>
      <c r="W15" s="31">
        <f t="shared" si="4"/>
        <v>0.87507251982208467</v>
      </c>
      <c r="X15" s="32">
        <f t="shared" si="2"/>
        <v>0.47241151901516815</v>
      </c>
      <c r="Y15" s="32">
        <f t="shared" si="2"/>
        <v>0.46838135757106941</v>
      </c>
      <c r="AA15" s="33">
        <v>918306</v>
      </c>
    </row>
    <row r="16" spans="1:27" ht="15.6" x14ac:dyDescent="0.3">
      <c r="A16" s="17">
        <v>44562</v>
      </c>
      <c r="C16" s="18">
        <v>8.1000000000000003E-2</v>
      </c>
      <c r="D16" s="19">
        <f t="shared" si="3"/>
        <v>0.91900000000000004</v>
      </c>
      <c r="E16" s="20">
        <v>0.90600000000000003</v>
      </c>
      <c r="F16" s="21">
        <v>0.83299999999999996</v>
      </c>
      <c r="G16" s="22">
        <v>360</v>
      </c>
      <c r="H16" s="22">
        <v>428</v>
      </c>
      <c r="I16" s="24">
        <v>3916</v>
      </c>
      <c r="J16" s="24">
        <v>4473</v>
      </c>
      <c r="K16" s="26">
        <v>3802</v>
      </c>
      <c r="L16" s="26">
        <v>4353</v>
      </c>
      <c r="M16" s="28">
        <v>2798</v>
      </c>
      <c r="N16" s="28">
        <v>3188</v>
      </c>
      <c r="O16" s="29">
        <v>4276</v>
      </c>
      <c r="P16" s="29">
        <v>4901</v>
      </c>
      <c r="Q16" s="17">
        <v>44562</v>
      </c>
      <c r="R16" s="15">
        <f t="shared" si="0"/>
        <v>8.4190832553788592E-2</v>
      </c>
      <c r="S16" s="15">
        <f t="shared" si="0"/>
        <v>8.7329116506835336E-2</v>
      </c>
      <c r="T16" s="30">
        <f t="shared" si="1"/>
        <v>0.91580916744621144</v>
      </c>
      <c r="U16" s="30">
        <f t="shared" si="1"/>
        <v>0.91267088349316461</v>
      </c>
      <c r="V16" s="31">
        <f t="shared" si="4"/>
        <v>0.88914873713751175</v>
      </c>
      <c r="W16" s="31">
        <f t="shared" si="4"/>
        <v>0.88818608447255665</v>
      </c>
      <c r="X16" s="32">
        <f t="shared" si="2"/>
        <v>0.6543498596819457</v>
      </c>
      <c r="Y16" s="32">
        <f t="shared" si="2"/>
        <v>0.65047949398082028</v>
      </c>
      <c r="AA16" s="33">
        <v>901748</v>
      </c>
    </row>
    <row r="17" spans="1:27" ht="15.6" x14ac:dyDescent="0.3">
      <c r="A17" s="17">
        <v>44593</v>
      </c>
      <c r="C17" s="18">
        <v>8.1000000000000003E-2</v>
      </c>
      <c r="D17" s="19">
        <f t="shared" si="3"/>
        <v>0.91900000000000004</v>
      </c>
      <c r="E17" s="20">
        <v>0.90700000000000003</v>
      </c>
      <c r="F17" s="21">
        <v>0.83799999999999997</v>
      </c>
      <c r="G17" s="22">
        <v>260</v>
      </c>
      <c r="H17" s="22">
        <v>290</v>
      </c>
      <c r="I17" s="24">
        <v>3245</v>
      </c>
      <c r="J17" s="24">
        <v>3781</v>
      </c>
      <c r="K17" s="26">
        <v>3179</v>
      </c>
      <c r="L17" s="26">
        <v>3701</v>
      </c>
      <c r="M17" s="28">
        <v>2580</v>
      </c>
      <c r="N17" s="28">
        <v>3005</v>
      </c>
      <c r="O17" s="29">
        <v>3505</v>
      </c>
      <c r="P17" s="29">
        <v>4071</v>
      </c>
      <c r="Q17" s="17">
        <v>44593</v>
      </c>
      <c r="R17" s="15">
        <f t="shared" si="0"/>
        <v>7.4179743223965769E-2</v>
      </c>
      <c r="S17" s="15">
        <f t="shared" si="0"/>
        <v>7.1235568656349793E-2</v>
      </c>
      <c r="T17" s="30">
        <f t="shared" si="1"/>
        <v>0.92582025677603419</v>
      </c>
      <c r="U17" s="30">
        <f t="shared" si="1"/>
        <v>0.92876443134365017</v>
      </c>
      <c r="V17" s="31">
        <f t="shared" si="4"/>
        <v>0.90699001426533521</v>
      </c>
      <c r="W17" s="31">
        <f t="shared" si="4"/>
        <v>0.90911323999017446</v>
      </c>
      <c r="X17" s="32">
        <f t="shared" si="2"/>
        <v>0.73609129814550645</v>
      </c>
      <c r="Y17" s="32">
        <f t="shared" si="2"/>
        <v>0.73814787521493486</v>
      </c>
      <c r="AA17" s="33">
        <v>897415</v>
      </c>
    </row>
    <row r="18" spans="1:27" ht="15.6" x14ac:dyDescent="0.3">
      <c r="A18" s="17">
        <v>44621</v>
      </c>
      <c r="C18" s="18">
        <v>8.1000000000000003E-2</v>
      </c>
      <c r="D18" s="19">
        <f t="shared" si="3"/>
        <v>0.91900000000000004</v>
      </c>
      <c r="E18" s="20">
        <v>0.90800000000000003</v>
      </c>
      <c r="F18" s="21">
        <v>0.84</v>
      </c>
      <c r="G18" s="22">
        <v>228</v>
      </c>
      <c r="H18" s="22">
        <v>303</v>
      </c>
      <c r="I18" s="24">
        <v>3512</v>
      </c>
      <c r="J18" s="24">
        <v>4219</v>
      </c>
      <c r="K18" s="26">
        <v>3448</v>
      </c>
      <c r="L18" s="26">
        <v>4156</v>
      </c>
      <c r="M18" s="28">
        <v>2951</v>
      </c>
      <c r="N18" s="28">
        <v>3534</v>
      </c>
      <c r="O18" s="29">
        <v>3740</v>
      </c>
      <c r="P18" s="29">
        <v>4522</v>
      </c>
      <c r="Q18" s="17">
        <v>44621</v>
      </c>
      <c r="R18" s="15">
        <f t="shared" si="0"/>
        <v>6.0962566844919783E-2</v>
      </c>
      <c r="S18" s="15">
        <f t="shared" si="0"/>
        <v>6.7005749668288372E-2</v>
      </c>
      <c r="T18" s="30">
        <f t="shared" si="1"/>
        <v>0.93903743315508026</v>
      </c>
      <c r="U18" s="30">
        <f t="shared" si="1"/>
        <v>0.93299425033171168</v>
      </c>
      <c r="V18" s="31">
        <f t="shared" si="4"/>
        <v>0.92192513368983953</v>
      </c>
      <c r="W18" s="31">
        <f t="shared" si="4"/>
        <v>0.91906236178681999</v>
      </c>
      <c r="X18" s="32">
        <f t="shared" si="2"/>
        <v>0.78903743315508024</v>
      </c>
      <c r="Y18" s="32">
        <f t="shared" si="2"/>
        <v>0.78151260504201681</v>
      </c>
      <c r="AA18" s="33">
        <v>894736</v>
      </c>
    </row>
    <row r="19" spans="1:27" ht="15.6" x14ac:dyDescent="0.3">
      <c r="A19" s="17">
        <v>44652</v>
      </c>
      <c r="C19" s="18">
        <v>8.1000000000000003E-2</v>
      </c>
      <c r="D19" s="19">
        <f t="shared" si="3"/>
        <v>0.91900000000000004</v>
      </c>
      <c r="E19" s="20">
        <v>0.90800000000000003</v>
      </c>
      <c r="F19" s="21">
        <v>0.84199999999999997</v>
      </c>
      <c r="G19" s="22">
        <v>213</v>
      </c>
      <c r="H19" s="22">
        <v>252</v>
      </c>
      <c r="I19" s="24">
        <v>3370</v>
      </c>
      <c r="J19" s="24">
        <v>4112</v>
      </c>
      <c r="K19" s="26">
        <v>3306</v>
      </c>
      <c r="L19" s="26">
        <v>4029</v>
      </c>
      <c r="M19" s="28">
        <v>2887</v>
      </c>
      <c r="N19" s="28">
        <v>3496</v>
      </c>
      <c r="O19" s="29">
        <v>3583</v>
      </c>
      <c r="P19" s="29">
        <v>4364</v>
      </c>
      <c r="Q19" s="17">
        <v>44652</v>
      </c>
      <c r="R19" s="15">
        <f t="shared" si="0"/>
        <v>5.9447390454926037E-2</v>
      </c>
      <c r="S19" s="15">
        <f t="shared" si="0"/>
        <v>5.7745187901008251E-2</v>
      </c>
      <c r="T19" s="30">
        <f t="shared" si="1"/>
        <v>0.94055260954507391</v>
      </c>
      <c r="U19" s="30">
        <f t="shared" si="1"/>
        <v>0.94225481209899176</v>
      </c>
      <c r="V19" s="31">
        <f t="shared" si="4"/>
        <v>0.92269048283561261</v>
      </c>
      <c r="W19" s="31">
        <f t="shared" si="4"/>
        <v>0.92323556370302473</v>
      </c>
      <c r="X19" s="32">
        <f t="shared" si="2"/>
        <v>0.80574937203460784</v>
      </c>
      <c r="Y19" s="32">
        <f t="shared" si="2"/>
        <v>0.80109990834097156</v>
      </c>
      <c r="AA19" s="33">
        <v>892086</v>
      </c>
    </row>
    <row r="20" spans="1:27" ht="15.6" x14ac:dyDescent="0.3">
      <c r="A20" s="17">
        <v>44682</v>
      </c>
      <c r="C20" s="18">
        <v>0.08</v>
      </c>
      <c r="D20" s="19">
        <f t="shared" si="3"/>
        <v>0.92</v>
      </c>
      <c r="E20" s="20">
        <v>0.90800000000000003</v>
      </c>
      <c r="F20" s="21">
        <v>0.84399999999999997</v>
      </c>
      <c r="G20" s="22">
        <v>175</v>
      </c>
      <c r="H20" s="22">
        <v>247</v>
      </c>
      <c r="I20" s="24">
        <v>3013</v>
      </c>
      <c r="J20" s="24">
        <v>4144</v>
      </c>
      <c r="K20" s="26">
        <v>2960</v>
      </c>
      <c r="L20" s="26">
        <v>4065</v>
      </c>
      <c r="M20" s="28">
        <v>2632</v>
      </c>
      <c r="N20" s="28">
        <v>3593</v>
      </c>
      <c r="O20" s="29">
        <v>3188</v>
      </c>
      <c r="P20" s="29">
        <v>4391</v>
      </c>
      <c r="Q20" s="17">
        <v>44682</v>
      </c>
      <c r="R20" s="15">
        <f t="shared" si="0"/>
        <v>5.4893350062735255E-2</v>
      </c>
      <c r="S20" s="15">
        <f t="shared" si="0"/>
        <v>5.6251423365975863E-2</v>
      </c>
      <c r="T20" s="30">
        <f t="shared" si="1"/>
        <v>0.94510664993726479</v>
      </c>
      <c r="U20" s="30">
        <f t="shared" si="1"/>
        <v>0.94374857663402412</v>
      </c>
      <c r="V20" s="31">
        <f t="shared" si="4"/>
        <v>0.92848180677540781</v>
      </c>
      <c r="W20" s="31">
        <f t="shared" si="4"/>
        <v>0.92575723069915739</v>
      </c>
      <c r="X20" s="32">
        <f t="shared" si="2"/>
        <v>0.82559598494353825</v>
      </c>
      <c r="Y20" s="32">
        <f t="shared" si="2"/>
        <v>0.81826463220223189</v>
      </c>
      <c r="AA20" s="33">
        <v>889047</v>
      </c>
    </row>
    <row r="21" spans="1:27" ht="15.6" x14ac:dyDescent="0.3">
      <c r="A21" s="17">
        <v>44713</v>
      </c>
      <c r="C21" s="18">
        <v>0.08</v>
      </c>
      <c r="D21" s="19">
        <f t="shared" si="3"/>
        <v>0.92</v>
      </c>
      <c r="E21" s="20">
        <v>0.90900000000000003</v>
      </c>
      <c r="F21" s="21">
        <v>0.84499999999999997</v>
      </c>
      <c r="H21" s="22">
        <v>237</v>
      </c>
      <c r="J21" s="24">
        <v>3927</v>
      </c>
      <c r="K21" s="34"/>
      <c r="L21" s="26">
        <v>3863</v>
      </c>
      <c r="N21" s="28">
        <v>3459</v>
      </c>
      <c r="O21" s="35"/>
      <c r="P21" s="29">
        <v>4164</v>
      </c>
      <c r="Q21" s="17">
        <v>44713</v>
      </c>
      <c r="R21" s="35"/>
      <c r="S21" s="15">
        <f t="shared" ref="S21:S32" si="5">H21/P21</f>
        <v>5.6916426512968299E-2</v>
      </c>
      <c r="T21" s="35"/>
      <c r="U21" s="30">
        <f t="shared" ref="U21:U32" si="6">J21/P21</f>
        <v>0.94308357348703165</v>
      </c>
      <c r="W21" s="31">
        <f t="shared" ref="W21:W32" si="7">L21/P21</f>
        <v>0.92771373679154656</v>
      </c>
      <c r="X21" s="35"/>
      <c r="Y21" s="32">
        <f t="shared" ref="Y21:Y32" si="8">N21/P21</f>
        <v>0.8306916426512968</v>
      </c>
      <c r="AA21" s="33">
        <v>887288</v>
      </c>
    </row>
    <row r="22" spans="1:27" ht="15.6" x14ac:dyDescent="0.3">
      <c r="A22" s="17">
        <v>44743</v>
      </c>
      <c r="C22" s="18">
        <v>0.08</v>
      </c>
      <c r="D22" s="19">
        <f t="shared" si="3"/>
        <v>0.92</v>
      </c>
      <c r="E22" s="20">
        <v>0.90900000000000003</v>
      </c>
      <c r="F22" s="21">
        <v>0.84499999999999997</v>
      </c>
      <c r="H22" s="22">
        <v>290</v>
      </c>
      <c r="J22" s="24">
        <v>4115</v>
      </c>
      <c r="K22" s="34"/>
      <c r="L22" s="26">
        <v>4044</v>
      </c>
      <c r="N22" s="28">
        <v>3619</v>
      </c>
      <c r="O22" s="35"/>
      <c r="P22" s="29">
        <v>4405</v>
      </c>
      <c r="Q22" s="17">
        <v>44743</v>
      </c>
      <c r="R22" s="35"/>
      <c r="S22" s="15">
        <f t="shared" si="5"/>
        <v>6.5834279228149828E-2</v>
      </c>
      <c r="T22" s="35"/>
      <c r="U22" s="30">
        <f t="shared" si="6"/>
        <v>0.93416572077185012</v>
      </c>
      <c r="W22" s="31">
        <f t="shared" si="7"/>
        <v>0.91804767309875146</v>
      </c>
      <c r="X22" s="35"/>
      <c r="Y22" s="32">
        <f t="shared" si="8"/>
        <v>0.82156640181611806</v>
      </c>
      <c r="AA22" s="33">
        <v>885191</v>
      </c>
    </row>
    <row r="23" spans="1:27" ht="15.6" x14ac:dyDescent="0.3">
      <c r="A23" s="17">
        <v>44774</v>
      </c>
      <c r="C23" s="18">
        <v>0.08</v>
      </c>
      <c r="D23" s="19">
        <f t="shared" si="3"/>
        <v>0.92</v>
      </c>
      <c r="E23" s="20">
        <v>0.90900000000000003</v>
      </c>
      <c r="F23" s="21">
        <v>0.84599999999999997</v>
      </c>
      <c r="H23" s="22">
        <v>247</v>
      </c>
      <c r="J23" s="24">
        <v>4041</v>
      </c>
      <c r="K23" s="36"/>
      <c r="L23" s="26">
        <v>3977</v>
      </c>
      <c r="N23" s="28">
        <v>3615</v>
      </c>
      <c r="O23" s="35"/>
      <c r="P23" s="29">
        <v>4288</v>
      </c>
      <c r="Q23" s="17">
        <v>44774</v>
      </c>
      <c r="R23" s="35"/>
      <c r="S23" s="15">
        <f t="shared" si="5"/>
        <v>5.7602611940298511E-2</v>
      </c>
      <c r="T23" s="35"/>
      <c r="U23" s="30">
        <f t="shared" si="6"/>
        <v>0.94239738805970152</v>
      </c>
      <c r="W23" s="31">
        <f t="shared" si="7"/>
        <v>0.92747201492537312</v>
      </c>
      <c r="X23" s="35"/>
      <c r="Y23" s="32">
        <f t="shared" si="8"/>
        <v>0.8430503731343284</v>
      </c>
      <c r="AA23" s="33">
        <v>884209</v>
      </c>
    </row>
    <row r="24" spans="1:27" ht="15.6" x14ac:dyDescent="0.3">
      <c r="A24" s="17">
        <v>44805</v>
      </c>
      <c r="C24" s="18">
        <v>0.08</v>
      </c>
      <c r="D24" s="19">
        <f t="shared" si="3"/>
        <v>0.92</v>
      </c>
      <c r="E24" s="20">
        <v>0.90900000000000003</v>
      </c>
      <c r="F24" s="21">
        <v>0.84699999999999998</v>
      </c>
      <c r="H24" s="22">
        <v>210</v>
      </c>
      <c r="J24" s="24">
        <v>3823</v>
      </c>
      <c r="K24" s="36"/>
      <c r="L24" s="26">
        <v>3776</v>
      </c>
      <c r="N24" s="28">
        <v>3422</v>
      </c>
      <c r="O24" s="35"/>
      <c r="P24" s="29">
        <v>4033</v>
      </c>
      <c r="Q24" s="17">
        <v>44805</v>
      </c>
      <c r="R24" s="35"/>
      <c r="S24" s="15">
        <f t="shared" si="5"/>
        <v>5.207041904289611E-2</v>
      </c>
      <c r="T24" s="35"/>
      <c r="U24" s="30">
        <f t="shared" si="6"/>
        <v>0.94792958095710389</v>
      </c>
      <c r="W24" s="31">
        <f t="shared" si="7"/>
        <v>0.93627572526655101</v>
      </c>
      <c r="X24" s="35"/>
      <c r="Y24" s="32">
        <f t="shared" si="8"/>
        <v>0.84849987602281185</v>
      </c>
      <c r="AA24" s="33">
        <v>881937</v>
      </c>
    </row>
    <row r="25" spans="1:27" ht="15.6" x14ac:dyDescent="0.3">
      <c r="A25" s="17">
        <v>44835</v>
      </c>
      <c r="C25" s="18">
        <v>7.9000000000000001E-2</v>
      </c>
      <c r="D25" s="19">
        <f t="shared" si="3"/>
        <v>0.92100000000000004</v>
      </c>
      <c r="E25" s="20">
        <v>0.90900000000000003</v>
      </c>
      <c r="F25" s="21">
        <v>0.85199999999999998</v>
      </c>
      <c r="H25" s="22">
        <v>250</v>
      </c>
      <c r="J25" s="24">
        <v>4354</v>
      </c>
      <c r="K25" s="36"/>
      <c r="L25" s="26">
        <v>4285</v>
      </c>
      <c r="N25" s="28">
        <v>3897</v>
      </c>
      <c r="O25" s="35"/>
      <c r="P25" s="29">
        <v>4604</v>
      </c>
      <c r="Q25" s="17">
        <v>44835</v>
      </c>
      <c r="R25" s="35"/>
      <c r="S25" s="15">
        <f t="shared" si="5"/>
        <v>5.4300608166811468E-2</v>
      </c>
      <c r="T25" s="35"/>
      <c r="U25" s="30">
        <f t="shared" si="6"/>
        <v>0.94569939183318852</v>
      </c>
      <c r="W25" s="31">
        <f t="shared" si="7"/>
        <v>0.93071242397914855</v>
      </c>
      <c r="X25" s="35"/>
      <c r="Y25" s="32">
        <f t="shared" si="8"/>
        <v>0.84643788010425713</v>
      </c>
      <c r="AA25" s="33">
        <v>873611</v>
      </c>
    </row>
    <row r="26" spans="1:27" ht="15.6" x14ac:dyDescent="0.3">
      <c r="A26" s="17">
        <v>44866</v>
      </c>
      <c r="C26" s="18">
        <v>7.9000000000000001E-2</v>
      </c>
      <c r="D26" s="19">
        <f t="shared" si="3"/>
        <v>0.92100000000000004</v>
      </c>
      <c r="E26" s="20">
        <v>0.91</v>
      </c>
      <c r="F26" s="21">
        <v>0.85399999999999998</v>
      </c>
      <c r="H26" s="22">
        <v>251</v>
      </c>
      <c r="J26" s="24">
        <v>4127</v>
      </c>
      <c r="K26" s="36"/>
      <c r="L26" s="26">
        <v>4058</v>
      </c>
      <c r="N26" s="28">
        <v>3680</v>
      </c>
      <c r="O26" s="35"/>
      <c r="P26" s="29">
        <v>4378</v>
      </c>
      <c r="Q26" s="17">
        <v>44866</v>
      </c>
      <c r="R26" s="35"/>
      <c r="S26" s="15">
        <f t="shared" si="5"/>
        <v>5.7332115121059846E-2</v>
      </c>
      <c r="T26" s="35"/>
      <c r="U26" s="30">
        <f t="shared" si="6"/>
        <v>0.94266788487894015</v>
      </c>
      <c r="W26" s="31">
        <f t="shared" si="7"/>
        <v>0.92690726359068065</v>
      </c>
      <c r="X26" s="35"/>
      <c r="Y26" s="32">
        <f t="shared" si="8"/>
        <v>0.84056646870717222</v>
      </c>
      <c r="AA26" s="33">
        <v>869400</v>
      </c>
    </row>
    <row r="27" spans="1:27" ht="15.6" x14ac:dyDescent="0.3">
      <c r="A27" s="17">
        <v>44896</v>
      </c>
      <c r="C27" s="18">
        <v>7.9000000000000001E-2</v>
      </c>
      <c r="D27" s="19">
        <f t="shared" si="3"/>
        <v>0.92100000000000004</v>
      </c>
      <c r="E27" s="20">
        <v>0.91</v>
      </c>
      <c r="F27" s="21">
        <v>0.85499999999999998</v>
      </c>
      <c r="H27" s="22">
        <v>335</v>
      </c>
      <c r="J27" s="24">
        <v>5391</v>
      </c>
      <c r="K27" s="36"/>
      <c r="L27" s="26">
        <v>5300</v>
      </c>
      <c r="N27" s="28">
        <v>4780</v>
      </c>
      <c r="O27" s="35"/>
      <c r="P27" s="29">
        <v>5726</v>
      </c>
      <c r="Q27" s="17">
        <v>44896</v>
      </c>
      <c r="R27" s="35"/>
      <c r="S27" s="15">
        <f t="shared" si="5"/>
        <v>5.8505064617534054E-2</v>
      </c>
      <c r="T27" s="35"/>
      <c r="U27" s="30">
        <f t="shared" si="6"/>
        <v>0.94149493538246598</v>
      </c>
      <c r="W27" s="31">
        <f t="shared" si="7"/>
        <v>0.92560251484456868</v>
      </c>
      <c r="X27" s="35"/>
      <c r="Y27" s="32">
        <f t="shared" si="8"/>
        <v>0.83478868319944111</v>
      </c>
      <c r="AA27" s="33">
        <v>867620</v>
      </c>
    </row>
    <row r="28" spans="1:27" ht="15.6" x14ac:dyDescent="0.3">
      <c r="A28" s="17">
        <v>44927</v>
      </c>
      <c r="C28" s="18">
        <v>7.9000000000000001E-2</v>
      </c>
      <c r="D28" s="19">
        <f t="shared" si="3"/>
        <v>0.92100000000000004</v>
      </c>
      <c r="E28" s="20">
        <v>0.91</v>
      </c>
      <c r="F28" s="21">
        <v>0.85499999999999998</v>
      </c>
      <c r="H28" s="22">
        <v>289</v>
      </c>
      <c r="J28" s="24">
        <v>4715</v>
      </c>
      <c r="K28" s="36"/>
      <c r="L28" s="26">
        <v>4640</v>
      </c>
      <c r="N28" s="28">
        <v>4260</v>
      </c>
      <c r="O28" s="35"/>
      <c r="P28" s="29">
        <v>5004</v>
      </c>
      <c r="Q28" s="17">
        <v>44927</v>
      </c>
      <c r="R28" s="35"/>
      <c r="S28" s="15">
        <f t="shared" si="5"/>
        <v>5.7753796962430055E-2</v>
      </c>
      <c r="T28" s="35"/>
      <c r="U28" s="30">
        <f t="shared" si="6"/>
        <v>0.9422462030375699</v>
      </c>
      <c r="W28" s="31">
        <f t="shared" si="7"/>
        <v>0.92725819344524385</v>
      </c>
      <c r="X28" s="35"/>
      <c r="Y28" s="32">
        <f t="shared" si="8"/>
        <v>0.85131894484412474</v>
      </c>
      <c r="AA28" s="33">
        <v>866335</v>
      </c>
    </row>
    <row r="29" spans="1:27" ht="15.6" x14ac:dyDescent="0.3">
      <c r="A29" s="17">
        <v>44958</v>
      </c>
      <c r="C29" s="18">
        <v>7.9000000000000001E-2</v>
      </c>
      <c r="D29" s="19">
        <f t="shared" si="3"/>
        <v>0.92100000000000004</v>
      </c>
      <c r="E29" s="20">
        <v>0.91</v>
      </c>
      <c r="F29" s="21">
        <v>0.85499999999999998</v>
      </c>
      <c r="H29" s="22">
        <v>248</v>
      </c>
      <c r="J29" s="24">
        <v>3909</v>
      </c>
      <c r="K29" s="36"/>
      <c r="L29" s="26">
        <v>3855</v>
      </c>
      <c r="N29" s="28">
        <v>3515</v>
      </c>
      <c r="O29" s="35"/>
      <c r="P29" s="29">
        <v>4157</v>
      </c>
      <c r="Q29" s="17">
        <v>44958</v>
      </c>
      <c r="R29" s="35"/>
      <c r="S29" s="15">
        <f t="shared" si="5"/>
        <v>5.9658407505412556E-2</v>
      </c>
      <c r="T29" s="35"/>
      <c r="U29" s="30">
        <f t="shared" si="6"/>
        <v>0.94034159249458749</v>
      </c>
      <c r="W29" s="31">
        <f t="shared" si="7"/>
        <v>0.92735145537647345</v>
      </c>
      <c r="X29" s="35"/>
      <c r="Y29" s="32">
        <f t="shared" si="8"/>
        <v>0.84556170315131107</v>
      </c>
      <c r="AA29" s="33">
        <v>865844</v>
      </c>
    </row>
    <row r="30" spans="1:27" ht="15.6" x14ac:dyDescent="0.3">
      <c r="A30" s="17">
        <v>44986</v>
      </c>
      <c r="C30" s="18">
        <v>7.9000000000000001E-2</v>
      </c>
      <c r="D30" s="19">
        <f t="shared" si="3"/>
        <v>0.92100000000000004</v>
      </c>
      <c r="E30" s="20">
        <v>0.91</v>
      </c>
      <c r="F30" s="21">
        <v>0.85499999999999998</v>
      </c>
      <c r="H30" s="22">
        <v>245</v>
      </c>
      <c r="J30" s="24">
        <v>4191</v>
      </c>
      <c r="K30" s="36"/>
      <c r="L30" s="26">
        <v>4112</v>
      </c>
      <c r="N30" s="28">
        <v>3734</v>
      </c>
      <c r="O30" s="35"/>
      <c r="P30" s="29">
        <v>4436</v>
      </c>
      <c r="Q30" s="17">
        <v>44986</v>
      </c>
      <c r="R30" s="35"/>
      <c r="S30" s="15">
        <f t="shared" si="5"/>
        <v>5.522993688007214E-2</v>
      </c>
      <c r="T30" s="35"/>
      <c r="U30" s="30">
        <f t="shared" si="6"/>
        <v>0.94477006311992784</v>
      </c>
      <c r="W30" s="31">
        <f t="shared" si="7"/>
        <v>0.92696122633002709</v>
      </c>
      <c r="X30" s="35"/>
      <c r="Y30" s="32">
        <f t="shared" si="8"/>
        <v>0.84174932371505862</v>
      </c>
      <c r="AA30" s="33">
        <v>865735</v>
      </c>
    </row>
    <row r="31" spans="1:27" ht="15.6" x14ac:dyDescent="0.3">
      <c r="A31" s="17">
        <v>45017</v>
      </c>
      <c r="C31" s="18">
        <v>7.9000000000000001E-2</v>
      </c>
      <c r="D31" s="19">
        <f t="shared" si="3"/>
        <v>0.92100000000000004</v>
      </c>
      <c r="E31" s="20">
        <v>0.91</v>
      </c>
      <c r="F31" s="21">
        <v>0.85499999999999998</v>
      </c>
      <c r="H31" s="22">
        <v>238</v>
      </c>
      <c r="J31" s="24">
        <v>3762</v>
      </c>
      <c r="K31" s="36"/>
      <c r="L31" s="26">
        <v>3706</v>
      </c>
      <c r="N31" s="28">
        <v>3372</v>
      </c>
      <c r="O31" s="35"/>
      <c r="P31" s="29">
        <v>4000</v>
      </c>
      <c r="Q31" s="17">
        <v>45017</v>
      </c>
      <c r="R31" s="35"/>
      <c r="S31" s="15">
        <f t="shared" si="5"/>
        <v>5.9499999999999997E-2</v>
      </c>
      <c r="T31" s="35"/>
      <c r="U31" s="30">
        <f t="shared" si="6"/>
        <v>0.9405</v>
      </c>
      <c r="W31" s="31">
        <f t="shared" si="7"/>
        <v>0.92649999999999999</v>
      </c>
      <c r="X31" s="35"/>
      <c r="Y31" s="32">
        <f t="shared" si="8"/>
        <v>0.84299999999999997</v>
      </c>
      <c r="AA31" s="33">
        <v>864527</v>
      </c>
    </row>
    <row r="32" spans="1:27" ht="15.6" x14ac:dyDescent="0.3">
      <c r="A32" s="17">
        <v>45047</v>
      </c>
      <c r="C32" s="18">
        <v>7.9000000000000001E-2</v>
      </c>
      <c r="D32" s="19">
        <f t="shared" si="3"/>
        <v>0.92100000000000004</v>
      </c>
      <c r="E32" s="20">
        <v>0.91</v>
      </c>
      <c r="F32" s="21">
        <v>0.85499999999999998</v>
      </c>
      <c r="H32" s="22">
        <v>189</v>
      </c>
      <c r="J32" s="24">
        <v>3637</v>
      </c>
      <c r="K32" s="36"/>
      <c r="L32" s="26">
        <v>3589</v>
      </c>
      <c r="N32" s="28">
        <v>3254</v>
      </c>
      <c r="O32" s="35"/>
      <c r="P32" s="29">
        <v>3826</v>
      </c>
      <c r="Q32" s="17">
        <v>45047</v>
      </c>
      <c r="R32" s="35"/>
      <c r="S32" s="15">
        <f t="shared" si="5"/>
        <v>4.939884997386304E-2</v>
      </c>
      <c r="T32" s="35"/>
      <c r="U32" s="30">
        <f t="shared" si="6"/>
        <v>0.95060115002613699</v>
      </c>
      <c r="W32" s="31">
        <f t="shared" si="7"/>
        <v>0.93805541035023521</v>
      </c>
      <c r="X32" s="35"/>
      <c r="Y32" s="32">
        <f t="shared" si="8"/>
        <v>0.85049660219550449</v>
      </c>
      <c r="AA32" s="33">
        <v>863298</v>
      </c>
    </row>
    <row r="34" spans="1:16" x14ac:dyDescent="0.3">
      <c r="H34" s="36">
        <f>SUM(H4:H32)</f>
        <v>8771</v>
      </c>
      <c r="J34" s="36">
        <f>SUM(J4:J32)</f>
        <v>106072</v>
      </c>
      <c r="L34" s="36">
        <f>SUM(L4:L32)</f>
        <v>98438</v>
      </c>
      <c r="N34" s="36">
        <f>SUM(N4:N32)</f>
        <v>65023</v>
      </c>
      <c r="P34" s="36">
        <f>SUM(P4:P32)</f>
        <v>114843</v>
      </c>
    </row>
    <row r="35" spans="1:16" x14ac:dyDescent="0.3">
      <c r="H35" s="36"/>
      <c r="J35" s="36"/>
      <c r="L35" s="36"/>
      <c r="N35" s="36"/>
      <c r="P35" s="36"/>
    </row>
    <row r="36" spans="1:16" ht="15" thickBot="1" x14ac:dyDescent="0.35">
      <c r="H36" s="36"/>
      <c r="J36" s="36"/>
      <c r="L36" s="36"/>
      <c r="N36" s="36"/>
      <c r="P36" s="36"/>
    </row>
    <row r="37" spans="1:16" ht="43.8" thickBot="1" x14ac:dyDescent="0.35">
      <c r="G37" s="37" t="s">
        <v>16</v>
      </c>
      <c r="H37" s="38" t="s">
        <v>49</v>
      </c>
      <c r="I37" s="39" t="s">
        <v>50</v>
      </c>
      <c r="J37" s="40" t="s">
        <v>51</v>
      </c>
      <c r="M37" s="37" t="s">
        <v>16</v>
      </c>
      <c r="N37" s="38" t="s">
        <v>52</v>
      </c>
      <c r="O37" s="41" t="s">
        <v>53</v>
      </c>
      <c r="P37" s="40" t="s">
        <v>51</v>
      </c>
    </row>
    <row r="38" spans="1:16" ht="15" thickBot="1" x14ac:dyDescent="0.35">
      <c r="G38" s="42"/>
      <c r="H38" s="43"/>
      <c r="I38" s="44"/>
      <c r="J38" s="45"/>
      <c r="M38" s="42"/>
      <c r="N38" s="46"/>
      <c r="O38" s="47"/>
      <c r="P38" s="48"/>
    </row>
    <row r="39" spans="1:16" ht="18.600000000000001" thickBot="1" x14ac:dyDescent="0.4">
      <c r="G39" s="49" t="s">
        <v>17</v>
      </c>
      <c r="H39" s="50">
        <f>SUM($H$21:$H$32)</f>
        <v>3029</v>
      </c>
      <c r="I39" s="51">
        <f>SUM($J$21:$J$32)</f>
        <v>49992</v>
      </c>
      <c r="J39" s="52">
        <f>SUM($P$21:$P$32)</f>
        <v>53021</v>
      </c>
      <c r="M39" s="49" t="s">
        <v>17</v>
      </c>
      <c r="N39" s="50">
        <f>SUM($H$21:$H$32)</f>
        <v>3029</v>
      </c>
      <c r="O39" s="53">
        <f>SUM($N21:$N32)</f>
        <v>44607</v>
      </c>
      <c r="P39" s="54">
        <f>SUM($P$21:$P$32)</f>
        <v>53021</v>
      </c>
    </row>
    <row r="40" spans="1:16" ht="18.600000000000001" thickBot="1" x14ac:dyDescent="0.4">
      <c r="G40" s="55" t="s">
        <v>18</v>
      </c>
      <c r="H40" s="56">
        <f>$H$39/$P$39</f>
        <v>5.7128307651685181E-2</v>
      </c>
      <c r="I40" s="57">
        <f>$I$39/$P$39</f>
        <v>0.9428716923483148</v>
      </c>
      <c r="J40" s="58"/>
      <c r="M40" s="55" t="s">
        <v>18</v>
      </c>
      <c r="N40" s="56">
        <f>$H$39/$P$39</f>
        <v>5.7128307651685181E-2</v>
      </c>
      <c r="O40" s="59">
        <f>$O39/$P$39</f>
        <v>0.84130816091737237</v>
      </c>
      <c r="P40" s="58"/>
    </row>
    <row r="41" spans="1:16" ht="18.600000000000001" thickBot="1" x14ac:dyDescent="0.4">
      <c r="G41" s="60" t="s">
        <v>19</v>
      </c>
      <c r="H41" s="61">
        <f>SUM($C$21:$C$32)/12</f>
        <v>7.9333333333333325E-2</v>
      </c>
      <c r="I41" s="62">
        <f>SUM($D$21:$D$32)/12</f>
        <v>0.92066666666666652</v>
      </c>
      <c r="J41" s="58"/>
      <c r="M41" s="60" t="s">
        <v>19</v>
      </c>
      <c r="N41" s="61">
        <f>SUM($C$21:$C$32)/12</f>
        <v>7.9333333333333325E-2</v>
      </c>
      <c r="O41" s="62">
        <f>SUM($F$21:$F$32)/12</f>
        <v>0.85158333333333358</v>
      </c>
      <c r="P41" s="58"/>
    </row>
    <row r="42" spans="1:16" ht="18.600000000000001" thickBot="1" x14ac:dyDescent="0.4">
      <c r="G42" s="63" t="s">
        <v>20</v>
      </c>
      <c r="H42" s="64" t="str">
        <f>IF(H40&gt;H41,"Over by "&amp;(((INT((1000*(H40-H41))))/10)&amp;"%"),"Under by "&amp;(INT((1000*(H41-H40)))/10)&amp;"%")</f>
        <v>Under by 2.2%</v>
      </c>
      <c r="I42" s="64" t="str">
        <f>IF(I40&gt;I41,"Over by "&amp;(((INT((1000*(I40-I41))))/10)&amp;"%"),"Under by "&amp;(INT((1000*(I41-I40)))/10)&amp;"%")</f>
        <v>Over by 2.2%</v>
      </c>
      <c r="J42" s="65"/>
      <c r="M42" s="63" t="s">
        <v>20</v>
      </c>
      <c r="N42" s="64" t="str">
        <f>IF(N40&gt;N41,"Over by "&amp;(((INT((1000*(N40-N41))))/10)&amp;"%"),"Under by "&amp;(INT((1000*(N41-N40)))/10)&amp;"%")</f>
        <v>Under by 2.2%</v>
      </c>
      <c r="O42" s="64" t="str">
        <f>IF(O40&gt;O41,"Over by "&amp;(((INT((1000*(O40-O41))))/10)&amp;"%"),"Under by "&amp;(INT((1000*(O41-O40)))/10)&amp;"%")</f>
        <v>Under by 1%</v>
      </c>
      <c r="P42" s="66"/>
    </row>
    <row r="43" spans="1:16" ht="18.600000000000001" thickBot="1" x14ac:dyDescent="0.4">
      <c r="A43" s="109" t="s">
        <v>228</v>
      </c>
      <c r="H43" s="36"/>
      <c r="J43" s="36"/>
      <c r="L43" s="36"/>
      <c r="N43" s="36"/>
      <c r="P43" s="36"/>
    </row>
    <row r="44" spans="1:16" ht="43.8" thickBot="1" x14ac:dyDescent="0.35">
      <c r="A44" t="s">
        <v>223</v>
      </c>
      <c r="H44" s="36"/>
      <c r="J44" s="37" t="s">
        <v>16</v>
      </c>
      <c r="K44" s="38" t="s">
        <v>49</v>
      </c>
      <c r="L44" s="67" t="s">
        <v>54</v>
      </c>
      <c r="M44" s="40" t="s">
        <v>51</v>
      </c>
      <c r="N44" s="36"/>
      <c r="P44" s="36"/>
    </row>
    <row r="45" spans="1:16" ht="15" thickBot="1" x14ac:dyDescent="0.35">
      <c r="A45" s="111" t="s">
        <v>224</v>
      </c>
      <c r="H45" s="36"/>
      <c r="J45" s="42"/>
      <c r="K45" s="43"/>
      <c r="L45" s="44"/>
      <c r="M45" s="45"/>
      <c r="N45" s="36"/>
      <c r="P45" s="36"/>
    </row>
    <row r="46" spans="1:16" ht="18.600000000000001" thickBot="1" x14ac:dyDescent="0.4">
      <c r="A46" s="111" t="s">
        <v>225</v>
      </c>
      <c r="H46" s="36"/>
      <c r="J46" s="49" t="s">
        <v>17</v>
      </c>
      <c r="K46" s="50">
        <f>SUM($H$21:$H$32)</f>
        <v>3029</v>
      </c>
      <c r="L46" s="68">
        <f>SUM($L$21:$L$32)</f>
        <v>49205</v>
      </c>
      <c r="M46" s="54">
        <f>SUM($P$21:$P$32)</f>
        <v>53021</v>
      </c>
      <c r="N46" s="36"/>
      <c r="P46" s="36"/>
    </row>
    <row r="47" spans="1:16" ht="19.2" thickBot="1" x14ac:dyDescent="0.45">
      <c r="A47" s="113" t="s">
        <v>226</v>
      </c>
      <c r="J47" s="55" t="s">
        <v>18</v>
      </c>
      <c r="K47" s="56">
        <f>$H$39/$P$39</f>
        <v>5.7128307651685181E-2</v>
      </c>
      <c r="L47" s="69">
        <f>$L$46/$M$46</f>
        <v>0.92802851700269706</v>
      </c>
      <c r="M47" s="58"/>
    </row>
    <row r="48" spans="1:16" ht="18.600000000000001" thickBot="1" x14ac:dyDescent="0.4">
      <c r="A48" s="111" t="s">
        <v>227</v>
      </c>
      <c r="J48" s="60" t="s">
        <v>19</v>
      </c>
      <c r="K48" s="61">
        <f>SUM($C$21:$C$32)/12</f>
        <v>7.9333333333333325E-2</v>
      </c>
      <c r="L48" s="62">
        <f>SUM($E$21:$E$32)/12</f>
        <v>0.90958333333333341</v>
      </c>
      <c r="M48" s="58"/>
    </row>
    <row r="49" spans="10:13" ht="18.600000000000001" thickBot="1" x14ac:dyDescent="0.4">
      <c r="J49" s="63" t="s">
        <v>20</v>
      </c>
      <c r="K49" s="64" t="str">
        <f>IF(K47&gt;K48,"Over by "&amp;(((INT((1000*(K47-K48))))/10)&amp;"%"),"Under by "&amp;(INT((1000*(K48-K47)))/10)&amp;"%")</f>
        <v>Under by 2.2%</v>
      </c>
      <c r="L49" s="64" t="str">
        <f>IF(L47&gt;L48,"Over by "&amp;(((INT((1000*(L47-L48))))/10)&amp;"%"),"Under by "&amp;(INT((1000*(L48-L47)))/10)&amp;"%")</f>
        <v>Over by 1.8%</v>
      </c>
      <c r="M49" s="66"/>
    </row>
    <row r="50" spans="10:13" x14ac:dyDescent="0.3">
      <c r="K50" s="70"/>
      <c r="L50" s="70"/>
      <c r="M50" s="70"/>
    </row>
  </sheetData>
  <hyperlinks>
    <hyperlink ref="A45" r:id="rId1" display="https://www.ons.gov.uk/file?uri=/peoplepopulationandcommunity/birthsdeathsandmarriages/deaths/datasets/deathsbyvaccinationstatusengland/deathsoccurringbetween1january2021and31may2022/referencetable06072022accessible.xlsx" xr:uid="{A52FAF65-8D14-472E-86B0-D39E528B52C8}"/>
    <hyperlink ref="A46" r:id="rId2" display="https://www.ons.gov.uk/file?uri=/peoplepopulationandcommunity/birthsdeathsandmarriages/deaths/datasets/deathsbyvaccinationstatusengland/deathsoccurringbetween1april2021and31may2023/referencetableaug2023.xlsx" xr:uid="{1F6A4CAE-6E2A-4C87-8F7A-3ACAB700B05D}"/>
    <hyperlink ref="A48" r:id="rId3" display="https://assets.publishing.service.gov.uk/government/uploads/system/uploads/attachment_data/file/1168222/Weekly_Influenza_and_COVID19_report_data_summer_w27_report.ods" xr:uid="{A7528979-6811-4976-85A4-CC8B0045F2B8}"/>
  </hyperlinks>
  <pageMargins left="0.7" right="0.7" top="0.75" bottom="0.75" header="0.3" footer="0.3"/>
  <drawing r:id="rId4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0FB15-D863-45E0-99C9-191080F4C2AD}">
  <dimension ref="A1:AA50"/>
  <sheetViews>
    <sheetView topLeftCell="A29" workbookViewId="0">
      <selection activeCell="A43" sqref="A43:A48"/>
    </sheetView>
  </sheetViews>
  <sheetFormatPr defaultColWidth="9.33203125" defaultRowHeight="14.4" x14ac:dyDescent="0.3"/>
  <cols>
    <col min="3" max="3" width="20.88671875" customWidth="1"/>
    <col min="4" max="5" width="19" customWidth="1"/>
    <col min="6" max="6" width="20.109375" customWidth="1"/>
    <col min="7" max="7" width="22.5546875" customWidth="1"/>
    <col min="8" max="8" width="19.88671875" customWidth="1"/>
    <col min="9" max="9" width="24.88671875" customWidth="1"/>
    <col min="10" max="10" width="25.88671875" customWidth="1"/>
    <col min="11" max="11" width="20.6640625" customWidth="1"/>
    <col min="12" max="12" width="24.5546875" customWidth="1"/>
    <col min="13" max="13" width="23" customWidth="1"/>
    <col min="14" max="14" width="21.77734375" customWidth="1"/>
    <col min="15" max="16" width="25.109375" customWidth="1"/>
    <col min="18" max="18" width="25.109375" customWidth="1"/>
    <col min="19" max="19" width="26.5546875" customWidth="1"/>
    <col min="20" max="25" width="25.109375" customWidth="1"/>
    <col min="27" max="27" width="19.21875" customWidth="1"/>
  </cols>
  <sheetData>
    <row r="1" spans="1:27" s="8" customFormat="1" x14ac:dyDescent="0.3">
      <c r="O1"/>
      <c r="P1"/>
      <c r="R1"/>
      <c r="S1"/>
      <c r="T1"/>
      <c r="U1"/>
      <c r="V1"/>
      <c r="W1"/>
      <c r="X1"/>
      <c r="Y1"/>
    </row>
    <row r="2" spans="1:27" s="8" customFormat="1" ht="19.8" customHeight="1" x14ac:dyDescent="0.3">
      <c r="O2"/>
      <c r="P2"/>
      <c r="R2"/>
      <c r="S2"/>
      <c r="T2"/>
      <c r="U2"/>
      <c r="V2"/>
      <c r="W2"/>
      <c r="X2"/>
      <c r="Y2"/>
    </row>
    <row r="3" spans="1:27" ht="132" customHeight="1" x14ac:dyDescent="0.3">
      <c r="A3" s="9" t="s">
        <v>15</v>
      </c>
      <c r="C3" s="10" t="s">
        <v>61</v>
      </c>
      <c r="D3" s="11" t="s">
        <v>62</v>
      </c>
      <c r="E3" s="12" t="s">
        <v>63</v>
      </c>
      <c r="F3" s="13" t="s">
        <v>64</v>
      </c>
      <c r="G3" s="10" t="s">
        <v>65</v>
      </c>
      <c r="H3" s="10" t="s">
        <v>66</v>
      </c>
      <c r="I3" s="11" t="s">
        <v>67</v>
      </c>
      <c r="J3" s="11" t="s">
        <v>68</v>
      </c>
      <c r="K3" s="12" t="s">
        <v>69</v>
      </c>
      <c r="L3" s="12" t="s">
        <v>70</v>
      </c>
      <c r="M3" s="13" t="s">
        <v>71</v>
      </c>
      <c r="N3" s="13" t="s">
        <v>72</v>
      </c>
      <c r="O3" s="14" t="s">
        <v>73</v>
      </c>
      <c r="P3" s="14" t="s">
        <v>74</v>
      </c>
      <c r="Q3" s="9" t="s">
        <v>15</v>
      </c>
      <c r="R3" s="15" t="s">
        <v>75</v>
      </c>
      <c r="S3" s="15" t="s">
        <v>76</v>
      </c>
      <c r="T3" s="11" t="s">
        <v>77</v>
      </c>
      <c r="U3" s="11" t="s">
        <v>78</v>
      </c>
      <c r="V3" s="12" t="s">
        <v>79</v>
      </c>
      <c r="W3" s="12" t="s">
        <v>80</v>
      </c>
      <c r="X3" s="13" t="s">
        <v>81</v>
      </c>
      <c r="Y3" s="13" t="s">
        <v>82</v>
      </c>
      <c r="AA3" s="16" t="s">
        <v>83</v>
      </c>
    </row>
    <row r="4" spans="1:27" ht="15.6" x14ac:dyDescent="0.3">
      <c r="A4" s="17">
        <v>44197</v>
      </c>
      <c r="C4" s="18">
        <v>0.623</v>
      </c>
      <c r="D4" s="19">
        <f>1-C4</f>
        <v>0.377</v>
      </c>
      <c r="E4" s="20">
        <v>2E-3</v>
      </c>
      <c r="F4" s="21">
        <v>0</v>
      </c>
      <c r="G4" s="22">
        <v>12923</v>
      </c>
      <c r="H4" s="23"/>
      <c r="I4" s="24">
        <v>1204</v>
      </c>
      <c r="J4" s="25"/>
      <c r="K4" s="26">
        <v>5</v>
      </c>
      <c r="L4" s="27"/>
      <c r="M4" s="28">
        <v>0</v>
      </c>
      <c r="N4" s="28"/>
      <c r="O4" s="29">
        <v>14127</v>
      </c>
      <c r="P4" s="29"/>
      <c r="Q4" s="17">
        <v>44197</v>
      </c>
      <c r="R4" s="15">
        <f t="shared" ref="R4:S20" si="0">G4/O4</f>
        <v>0.91477312946839384</v>
      </c>
      <c r="S4" s="15"/>
      <c r="T4" s="30">
        <f t="shared" ref="T4:U20" si="1">I4/O4</f>
        <v>8.5226870531606144E-2</v>
      </c>
      <c r="U4" s="30"/>
      <c r="V4" s="31">
        <f>K4/O4</f>
        <v>3.5393218659304879E-4</v>
      </c>
      <c r="W4" s="27"/>
      <c r="X4" s="32">
        <f t="shared" ref="X4:Y20" si="2">M4/O4</f>
        <v>0</v>
      </c>
      <c r="Y4" s="32"/>
      <c r="AA4" s="33">
        <v>9587401</v>
      </c>
    </row>
    <row r="5" spans="1:27" ht="15.6" x14ac:dyDescent="0.3">
      <c r="A5" s="17">
        <v>44228</v>
      </c>
      <c r="C5" s="18">
        <v>8.6999999999999994E-2</v>
      </c>
      <c r="D5" s="19">
        <f t="shared" ref="D5:D32" si="3">1-C5</f>
        <v>0.91300000000000003</v>
      </c>
      <c r="E5" s="20">
        <v>4.0000000000000001E-3</v>
      </c>
      <c r="F5" s="21">
        <v>0</v>
      </c>
      <c r="G5" s="22">
        <v>5079</v>
      </c>
      <c r="H5" s="23"/>
      <c r="I5" s="24">
        <v>4648</v>
      </c>
      <c r="J5" s="25"/>
      <c r="K5" s="26">
        <v>15</v>
      </c>
      <c r="L5" s="27"/>
      <c r="M5" s="28">
        <v>0</v>
      </c>
      <c r="N5" s="28"/>
      <c r="O5" s="29">
        <v>9727</v>
      </c>
      <c r="P5" s="29"/>
      <c r="Q5" s="17">
        <v>44228</v>
      </c>
      <c r="R5" s="15">
        <f t="shared" si="0"/>
        <v>0.52215482677084402</v>
      </c>
      <c r="S5" s="15"/>
      <c r="T5" s="30">
        <f t="shared" si="1"/>
        <v>0.47784517322915598</v>
      </c>
      <c r="U5" s="30"/>
      <c r="V5" s="31">
        <f t="shared" ref="V5:W20" si="4">K5/O5</f>
        <v>1.542099311195641E-3</v>
      </c>
      <c r="W5" s="27"/>
      <c r="X5" s="32">
        <f t="shared" si="2"/>
        <v>0</v>
      </c>
      <c r="Y5" s="32"/>
      <c r="AA5" s="33">
        <v>3893672</v>
      </c>
    </row>
    <row r="6" spans="1:27" ht="15.6" x14ac:dyDescent="0.3">
      <c r="A6" s="17">
        <v>44256</v>
      </c>
      <c r="C6" s="18">
        <v>6.4000000000000001E-2</v>
      </c>
      <c r="D6" s="19">
        <f t="shared" si="3"/>
        <v>0.93599999999999994</v>
      </c>
      <c r="E6" s="20">
        <v>5.2999999999999999E-2</v>
      </c>
      <c r="F6" s="21">
        <v>0</v>
      </c>
      <c r="G6" s="22">
        <v>1616</v>
      </c>
      <c r="H6" s="23"/>
      <c r="I6" s="24">
        <v>6646</v>
      </c>
      <c r="J6" s="25"/>
      <c r="K6" s="26">
        <v>216</v>
      </c>
      <c r="L6" s="27"/>
      <c r="M6" s="28">
        <v>0</v>
      </c>
      <c r="N6" s="28"/>
      <c r="O6" s="29">
        <v>8262</v>
      </c>
      <c r="P6" s="29"/>
      <c r="Q6" s="17">
        <v>44256</v>
      </c>
      <c r="R6" s="15">
        <f t="shared" si="0"/>
        <v>0.19559428709755508</v>
      </c>
      <c r="S6" s="15"/>
      <c r="T6" s="30">
        <f t="shared" si="1"/>
        <v>0.80440571290244489</v>
      </c>
      <c r="U6" s="30"/>
      <c r="V6" s="31">
        <f t="shared" si="4"/>
        <v>2.6143790849673203E-2</v>
      </c>
      <c r="W6" s="27"/>
      <c r="X6" s="32">
        <f t="shared" si="2"/>
        <v>0</v>
      </c>
      <c r="Y6" s="32"/>
      <c r="AA6" s="33">
        <v>1348715</v>
      </c>
    </row>
    <row r="7" spans="1:27" ht="15.6" x14ac:dyDescent="0.3">
      <c r="A7" s="17">
        <v>44287</v>
      </c>
      <c r="C7" s="18">
        <v>0.06</v>
      </c>
      <c r="D7" s="19">
        <f t="shared" si="3"/>
        <v>0.94</v>
      </c>
      <c r="E7" s="20">
        <v>0.627</v>
      </c>
      <c r="F7" s="21">
        <v>0</v>
      </c>
      <c r="G7" s="22">
        <v>777</v>
      </c>
      <c r="H7" s="22">
        <v>705</v>
      </c>
      <c r="I7" s="24">
        <v>6747</v>
      </c>
      <c r="J7" s="24">
        <v>6827</v>
      </c>
      <c r="K7" s="26">
        <v>1869</v>
      </c>
      <c r="L7" s="26">
        <v>1947</v>
      </c>
      <c r="M7" s="28">
        <v>0</v>
      </c>
      <c r="N7" s="28">
        <v>4</v>
      </c>
      <c r="O7" s="29">
        <v>7524</v>
      </c>
      <c r="P7" s="29">
        <v>7532</v>
      </c>
      <c r="Q7" s="17">
        <v>44287</v>
      </c>
      <c r="R7" s="15">
        <f t="shared" si="0"/>
        <v>0.1032695374800638</v>
      </c>
      <c r="S7" s="15">
        <f t="shared" si="0"/>
        <v>9.3600637280934679E-2</v>
      </c>
      <c r="T7" s="30">
        <f t="shared" si="1"/>
        <v>0.89673046251993616</v>
      </c>
      <c r="U7" s="30">
        <f>J7/P7</f>
        <v>0.90639936271906529</v>
      </c>
      <c r="V7" s="31">
        <f t="shared" si="4"/>
        <v>0.24840510366826157</v>
      </c>
      <c r="W7" s="31">
        <f>L7/P7</f>
        <v>0.2584970791290494</v>
      </c>
      <c r="X7" s="32">
        <f t="shared" si="2"/>
        <v>0</v>
      </c>
      <c r="Y7" s="32">
        <f t="shared" si="2"/>
        <v>5.3106744556558679E-4</v>
      </c>
      <c r="AA7" s="33">
        <v>1187977</v>
      </c>
    </row>
    <row r="8" spans="1:27" ht="15.6" x14ac:dyDescent="0.3">
      <c r="A8" s="17">
        <v>44317</v>
      </c>
      <c r="C8" s="18">
        <v>5.6000000000000001E-2</v>
      </c>
      <c r="D8" s="19">
        <f t="shared" si="3"/>
        <v>0.94399999999999995</v>
      </c>
      <c r="E8" s="20">
        <v>0.92100000000000004</v>
      </c>
      <c r="F8" s="21">
        <v>0</v>
      </c>
      <c r="G8" s="22">
        <v>591</v>
      </c>
      <c r="H8" s="22">
        <v>584</v>
      </c>
      <c r="I8" s="24">
        <v>7101</v>
      </c>
      <c r="J8" s="24">
        <v>7504</v>
      </c>
      <c r="K8" s="26">
        <v>5030</v>
      </c>
      <c r="L8" s="26">
        <v>5348</v>
      </c>
      <c r="M8" s="28">
        <v>0</v>
      </c>
      <c r="N8" s="28">
        <v>4</v>
      </c>
      <c r="O8" s="29">
        <v>7692</v>
      </c>
      <c r="P8" s="29">
        <v>8088</v>
      </c>
      <c r="Q8" s="17">
        <v>44317</v>
      </c>
      <c r="R8" s="15">
        <f t="shared" si="0"/>
        <v>7.6833073322932918E-2</v>
      </c>
      <c r="S8" s="15">
        <f t="shared" si="0"/>
        <v>7.2205736894164194E-2</v>
      </c>
      <c r="T8" s="30">
        <f t="shared" si="1"/>
        <v>0.92316692667706712</v>
      </c>
      <c r="U8" s="30">
        <f>J8/P8</f>
        <v>0.92779426310583579</v>
      </c>
      <c r="V8" s="31">
        <f t="shared" si="4"/>
        <v>0.65392615704628188</v>
      </c>
      <c r="W8" s="31">
        <f t="shared" si="4"/>
        <v>0.66122650840751729</v>
      </c>
      <c r="X8" s="32">
        <f t="shared" si="2"/>
        <v>0</v>
      </c>
      <c r="Y8" s="32">
        <f t="shared" si="2"/>
        <v>4.9455984174085062E-4</v>
      </c>
      <c r="AA8" s="33">
        <v>1083921</v>
      </c>
    </row>
    <row r="9" spans="1:27" ht="15.6" x14ac:dyDescent="0.3">
      <c r="A9" s="17">
        <v>44348</v>
      </c>
      <c r="C9" s="18">
        <v>5.5E-2</v>
      </c>
      <c r="D9" s="19">
        <f t="shared" si="3"/>
        <v>0.94499999999999995</v>
      </c>
      <c r="E9" s="20">
        <v>0.93300000000000005</v>
      </c>
      <c r="F9" s="21">
        <v>0</v>
      </c>
      <c r="G9" s="22">
        <v>469</v>
      </c>
      <c r="H9" s="22">
        <v>464</v>
      </c>
      <c r="I9" s="24">
        <v>7104</v>
      </c>
      <c r="J9" s="24">
        <v>7597</v>
      </c>
      <c r="K9" s="26">
        <v>6206</v>
      </c>
      <c r="L9" s="26">
        <v>6686</v>
      </c>
      <c r="M9" s="28">
        <v>0</v>
      </c>
      <c r="N9" s="28">
        <v>4</v>
      </c>
      <c r="O9" s="29">
        <v>7573</v>
      </c>
      <c r="P9" s="29">
        <v>8061</v>
      </c>
      <c r="Q9" s="17">
        <v>44348</v>
      </c>
      <c r="R9" s="15">
        <f t="shared" si="0"/>
        <v>6.1930542717549185E-2</v>
      </c>
      <c r="S9" s="15">
        <f t="shared" si="0"/>
        <v>5.7561096638134225E-2</v>
      </c>
      <c r="T9" s="30">
        <f t="shared" si="1"/>
        <v>0.93806945728245084</v>
      </c>
      <c r="U9" s="30">
        <f t="shared" si="1"/>
        <v>0.94243890336186575</v>
      </c>
      <c r="V9" s="31">
        <f t="shared" si="4"/>
        <v>0.81949029446718602</v>
      </c>
      <c r="W9" s="31">
        <f t="shared" si="4"/>
        <v>0.82942562957449451</v>
      </c>
      <c r="X9" s="32">
        <f t="shared" si="2"/>
        <v>0</v>
      </c>
      <c r="Y9" s="32">
        <f t="shared" si="2"/>
        <v>4.9621635032874329E-4</v>
      </c>
      <c r="AA9" s="33">
        <v>1037422</v>
      </c>
    </row>
    <row r="10" spans="1:27" ht="15.6" x14ac:dyDescent="0.3">
      <c r="A10" s="17">
        <v>44378</v>
      </c>
      <c r="C10" s="18">
        <v>5.2999999999999999E-2</v>
      </c>
      <c r="D10" s="19">
        <f t="shared" si="3"/>
        <v>0.94699999999999995</v>
      </c>
      <c r="E10" s="20">
        <v>0.93600000000000005</v>
      </c>
      <c r="F10" s="21">
        <v>0</v>
      </c>
      <c r="G10" s="22">
        <v>412</v>
      </c>
      <c r="H10" s="22">
        <v>460</v>
      </c>
      <c r="I10" s="24">
        <v>7982</v>
      </c>
      <c r="J10" s="24">
        <v>8522</v>
      </c>
      <c r="K10" s="26">
        <v>7452</v>
      </c>
      <c r="L10" s="26">
        <v>7995</v>
      </c>
      <c r="M10" s="28">
        <v>0</v>
      </c>
      <c r="N10" s="28">
        <v>4</v>
      </c>
      <c r="O10" s="29">
        <v>8394</v>
      </c>
      <c r="P10" s="29">
        <v>8982</v>
      </c>
      <c r="Q10" s="17">
        <v>44378</v>
      </c>
      <c r="R10" s="15">
        <f t="shared" si="0"/>
        <v>4.9082678103407197E-2</v>
      </c>
      <c r="S10" s="15">
        <f t="shared" si="0"/>
        <v>5.1213538187486085E-2</v>
      </c>
      <c r="T10" s="30">
        <f t="shared" si="1"/>
        <v>0.95091732189659284</v>
      </c>
      <c r="U10" s="30">
        <f t="shared" si="1"/>
        <v>0.94878646181251391</v>
      </c>
      <c r="V10" s="31">
        <f t="shared" si="4"/>
        <v>0.88777698355968548</v>
      </c>
      <c r="W10" s="31">
        <f t="shared" si="4"/>
        <v>0.89011356045424184</v>
      </c>
      <c r="X10" s="32">
        <f t="shared" si="2"/>
        <v>0</v>
      </c>
      <c r="Y10" s="32">
        <f t="shared" si="2"/>
        <v>4.4533511467379205E-4</v>
      </c>
      <c r="AA10" s="33">
        <v>1008671</v>
      </c>
    </row>
    <row r="11" spans="1:27" ht="15.6" x14ac:dyDescent="0.3">
      <c r="A11" s="17">
        <v>44409</v>
      </c>
      <c r="C11" s="18">
        <v>5.2999999999999999E-2</v>
      </c>
      <c r="D11" s="19">
        <f t="shared" si="3"/>
        <v>0.94699999999999995</v>
      </c>
      <c r="E11" s="20">
        <v>0.93899999999999995</v>
      </c>
      <c r="F11" s="21">
        <v>0</v>
      </c>
      <c r="G11" s="22">
        <v>475</v>
      </c>
      <c r="H11" s="22">
        <v>525</v>
      </c>
      <c r="I11" s="24">
        <v>7991</v>
      </c>
      <c r="J11" s="24">
        <v>8558</v>
      </c>
      <c r="K11" s="26">
        <v>7683</v>
      </c>
      <c r="L11" s="26">
        <v>8244</v>
      </c>
      <c r="M11" s="28">
        <v>0</v>
      </c>
      <c r="N11" s="28">
        <v>4</v>
      </c>
      <c r="O11" s="29">
        <v>8466</v>
      </c>
      <c r="P11" s="29">
        <v>9083</v>
      </c>
      <c r="Q11" s="17">
        <v>44409</v>
      </c>
      <c r="R11" s="15">
        <f t="shared" si="0"/>
        <v>5.6106780061422161E-2</v>
      </c>
      <c r="S11" s="15">
        <f t="shared" si="0"/>
        <v>5.7800286249036659E-2</v>
      </c>
      <c r="T11" s="30">
        <f t="shared" si="1"/>
        <v>0.94389321993857789</v>
      </c>
      <c r="U11" s="30">
        <f t="shared" si="1"/>
        <v>0.94219971375096334</v>
      </c>
      <c r="V11" s="31">
        <f t="shared" si="4"/>
        <v>0.90751240255138199</v>
      </c>
      <c r="W11" s="31">
        <f t="shared" si="4"/>
        <v>0.90762963778487282</v>
      </c>
      <c r="X11" s="32">
        <f t="shared" si="2"/>
        <v>0</v>
      </c>
      <c r="Y11" s="32">
        <f t="shared" si="2"/>
        <v>4.4038313332599361E-4</v>
      </c>
      <c r="AA11" s="33">
        <v>987181</v>
      </c>
    </row>
    <row r="12" spans="1:27" ht="15.6" x14ac:dyDescent="0.3">
      <c r="A12" s="17">
        <v>44440</v>
      </c>
      <c r="C12" s="18">
        <v>5.1999999999999998E-2</v>
      </c>
      <c r="D12" s="19">
        <f t="shared" si="3"/>
        <v>0.94799999999999995</v>
      </c>
      <c r="E12" s="20">
        <v>0.94</v>
      </c>
      <c r="F12" s="21">
        <v>0.01</v>
      </c>
      <c r="G12" s="22">
        <v>465</v>
      </c>
      <c r="H12" s="22">
        <v>490</v>
      </c>
      <c r="I12" s="24">
        <v>8141</v>
      </c>
      <c r="J12" s="24">
        <v>8828</v>
      </c>
      <c r="K12" s="26">
        <v>7882</v>
      </c>
      <c r="L12" s="26">
        <v>8568</v>
      </c>
      <c r="M12" s="28">
        <v>10</v>
      </c>
      <c r="N12" s="28">
        <v>15</v>
      </c>
      <c r="O12" s="29">
        <v>8606</v>
      </c>
      <c r="P12" s="29">
        <v>9318</v>
      </c>
      <c r="Q12" s="17">
        <v>44440</v>
      </c>
      <c r="R12" s="15">
        <f t="shared" si="0"/>
        <v>5.4032070648384847E-2</v>
      </c>
      <c r="S12" s="15">
        <f t="shared" si="0"/>
        <v>5.2586391929598623E-2</v>
      </c>
      <c r="T12" s="30">
        <f t="shared" si="1"/>
        <v>0.94596792935161511</v>
      </c>
      <c r="U12" s="30">
        <f t="shared" si="1"/>
        <v>0.94741360807040143</v>
      </c>
      <c r="V12" s="31">
        <f t="shared" si="4"/>
        <v>0.91587264699047177</v>
      </c>
      <c r="W12" s="31">
        <f t="shared" si="4"/>
        <v>0.91951062459755317</v>
      </c>
      <c r="X12" s="32">
        <f t="shared" si="2"/>
        <v>1.1619800139437602E-3</v>
      </c>
      <c r="Y12" s="32">
        <f t="shared" si="2"/>
        <v>1.6097875080489374E-3</v>
      </c>
      <c r="AA12" s="33" t="s">
        <v>84</v>
      </c>
    </row>
    <row r="13" spans="1:27" ht="15.6" x14ac:dyDescent="0.3">
      <c r="A13" s="17">
        <v>44470</v>
      </c>
      <c r="C13" s="18">
        <v>5.0999999999999997E-2</v>
      </c>
      <c r="D13" s="19">
        <f t="shared" si="3"/>
        <v>0.94899999999999995</v>
      </c>
      <c r="E13" s="20">
        <v>0.94199999999999995</v>
      </c>
      <c r="F13" s="21">
        <v>0.41899999999999998</v>
      </c>
      <c r="G13" s="22">
        <v>458</v>
      </c>
      <c r="H13" s="22">
        <v>487</v>
      </c>
      <c r="I13" s="24">
        <v>8873</v>
      </c>
      <c r="J13" s="24">
        <v>9597</v>
      </c>
      <c r="K13" s="26">
        <v>8641</v>
      </c>
      <c r="L13" s="26">
        <v>9348</v>
      </c>
      <c r="M13" s="28">
        <v>741</v>
      </c>
      <c r="N13" s="28">
        <v>804</v>
      </c>
      <c r="O13" s="29">
        <v>9331</v>
      </c>
      <c r="P13" s="29">
        <v>10084</v>
      </c>
      <c r="Q13" s="17">
        <v>44470</v>
      </c>
      <c r="R13" s="15">
        <f t="shared" si="0"/>
        <v>4.9083699496302646E-2</v>
      </c>
      <c r="S13" s="15">
        <f t="shared" si="0"/>
        <v>4.8294327647758824E-2</v>
      </c>
      <c r="T13" s="30">
        <f t="shared" si="1"/>
        <v>0.95091630050369735</v>
      </c>
      <c r="U13" s="30">
        <f t="shared" si="1"/>
        <v>0.95170567235224113</v>
      </c>
      <c r="V13" s="31">
        <f t="shared" si="4"/>
        <v>0.92605294180688025</v>
      </c>
      <c r="W13" s="31">
        <f t="shared" si="4"/>
        <v>0.92701309004363353</v>
      </c>
      <c r="X13" s="32">
        <f t="shared" si="2"/>
        <v>7.9412710320437258E-2</v>
      </c>
      <c r="Y13" s="32">
        <f t="shared" si="2"/>
        <v>7.9730265767552558E-2</v>
      </c>
      <c r="AA13" s="33" t="s">
        <v>85</v>
      </c>
    </row>
    <row r="14" spans="1:27" ht="15.6" x14ac:dyDescent="0.3">
      <c r="A14" s="17">
        <v>44501</v>
      </c>
      <c r="C14" s="18">
        <v>0.05</v>
      </c>
      <c r="D14" s="19">
        <f t="shared" si="3"/>
        <v>0.95</v>
      </c>
      <c r="E14" s="20">
        <v>0.94299999999999995</v>
      </c>
      <c r="F14" s="21">
        <v>0.81599999999999995</v>
      </c>
      <c r="G14" s="22">
        <v>431</v>
      </c>
      <c r="H14" s="22">
        <v>472</v>
      </c>
      <c r="I14" s="24">
        <v>8852</v>
      </c>
      <c r="J14" s="24">
        <v>9621</v>
      </c>
      <c r="K14" s="26">
        <v>8678</v>
      </c>
      <c r="L14" s="26">
        <v>9451</v>
      </c>
      <c r="M14" s="28">
        <v>3257</v>
      </c>
      <c r="N14" s="28">
        <v>3538</v>
      </c>
      <c r="O14" s="29">
        <v>9283</v>
      </c>
      <c r="P14" s="29">
        <v>10093</v>
      </c>
      <c r="Q14" s="17">
        <v>44501</v>
      </c>
      <c r="R14" s="15">
        <f t="shared" si="0"/>
        <v>4.6428956156414951E-2</v>
      </c>
      <c r="S14" s="15">
        <f t="shared" si="0"/>
        <v>4.6765084712176754E-2</v>
      </c>
      <c r="T14" s="30">
        <f t="shared" si="1"/>
        <v>0.95357104384358504</v>
      </c>
      <c r="U14" s="30">
        <f t="shared" si="1"/>
        <v>0.95323491528782323</v>
      </c>
      <c r="V14" s="31">
        <f t="shared" si="4"/>
        <v>0.93482710330712049</v>
      </c>
      <c r="W14" s="31">
        <f t="shared" si="4"/>
        <v>0.93639155850589517</v>
      </c>
      <c r="X14" s="32">
        <f t="shared" si="2"/>
        <v>0.35085640417968328</v>
      </c>
      <c r="Y14" s="32">
        <f t="shared" si="2"/>
        <v>0.35053997820271476</v>
      </c>
      <c r="AA14" s="33">
        <v>944616</v>
      </c>
    </row>
    <row r="15" spans="1:27" ht="15.6" x14ac:dyDescent="0.3">
      <c r="A15" s="17">
        <v>44531</v>
      </c>
      <c r="C15" s="18">
        <v>4.9000000000000002E-2</v>
      </c>
      <c r="D15" s="19">
        <f t="shared" si="3"/>
        <v>0.95099999999999996</v>
      </c>
      <c r="E15" s="20">
        <v>0.94399999999999995</v>
      </c>
      <c r="F15" s="21">
        <v>0.9</v>
      </c>
      <c r="G15" s="22">
        <v>484</v>
      </c>
      <c r="H15" s="22">
        <v>559</v>
      </c>
      <c r="I15" s="24">
        <v>9376</v>
      </c>
      <c r="J15" s="24">
        <v>10287</v>
      </c>
      <c r="K15" s="26">
        <v>9210</v>
      </c>
      <c r="L15" s="26">
        <v>10128</v>
      </c>
      <c r="M15" s="28">
        <v>6012</v>
      </c>
      <c r="N15" s="28">
        <v>6634</v>
      </c>
      <c r="O15" s="29">
        <v>9860</v>
      </c>
      <c r="P15" s="29">
        <v>10846</v>
      </c>
      <c r="Q15" s="17">
        <v>44531</v>
      </c>
      <c r="R15" s="15">
        <f t="shared" si="0"/>
        <v>4.9087221095334685E-2</v>
      </c>
      <c r="S15" s="15">
        <f t="shared" si="0"/>
        <v>5.1539738152314218E-2</v>
      </c>
      <c r="T15" s="30">
        <f t="shared" si="1"/>
        <v>0.9509127789046653</v>
      </c>
      <c r="U15" s="30">
        <f t="shared" si="1"/>
        <v>0.94846026184768584</v>
      </c>
      <c r="V15" s="31">
        <f t="shared" si="4"/>
        <v>0.93407707910750504</v>
      </c>
      <c r="W15" s="31">
        <f t="shared" si="4"/>
        <v>0.93380047943942468</v>
      </c>
      <c r="X15" s="32">
        <f t="shared" si="2"/>
        <v>0.60973630831643</v>
      </c>
      <c r="Y15" s="32">
        <f t="shared" si="2"/>
        <v>0.61165406601512073</v>
      </c>
      <c r="AA15" s="33">
        <v>918306</v>
      </c>
    </row>
    <row r="16" spans="1:27" ht="15.6" x14ac:dyDescent="0.3">
      <c r="A16" s="17">
        <v>44562</v>
      </c>
      <c r="C16" s="18">
        <v>4.8000000000000001E-2</v>
      </c>
      <c r="D16" s="19">
        <f t="shared" si="3"/>
        <v>0.95199999999999996</v>
      </c>
      <c r="E16" s="20">
        <v>0.94499999999999995</v>
      </c>
      <c r="F16" s="21">
        <v>0.91100000000000003</v>
      </c>
      <c r="G16" s="22">
        <v>485</v>
      </c>
      <c r="H16" s="22">
        <v>560</v>
      </c>
      <c r="I16" s="24">
        <v>8926</v>
      </c>
      <c r="J16" s="24">
        <v>9804</v>
      </c>
      <c r="K16" s="26">
        <v>8761</v>
      </c>
      <c r="L16" s="26">
        <v>9640</v>
      </c>
      <c r="M16" s="28">
        <v>7118</v>
      </c>
      <c r="N16" s="28">
        <v>7841</v>
      </c>
      <c r="O16" s="29">
        <v>9411</v>
      </c>
      <c r="P16" s="29">
        <v>10364</v>
      </c>
      <c r="Q16" s="17">
        <v>44562</v>
      </c>
      <c r="R16" s="15">
        <f t="shared" si="0"/>
        <v>5.1535437254276908E-2</v>
      </c>
      <c r="S16" s="15">
        <f t="shared" si="0"/>
        <v>5.403319181783095E-2</v>
      </c>
      <c r="T16" s="30">
        <f t="shared" si="1"/>
        <v>0.94846456274572311</v>
      </c>
      <c r="U16" s="30">
        <f t="shared" si="1"/>
        <v>0.94596680818216905</v>
      </c>
      <c r="V16" s="31">
        <f t="shared" si="4"/>
        <v>0.93093188821591755</v>
      </c>
      <c r="W16" s="31">
        <f t="shared" si="4"/>
        <v>0.9301428020069471</v>
      </c>
      <c r="X16" s="32">
        <f t="shared" si="2"/>
        <v>0.75634895335245989</v>
      </c>
      <c r="Y16" s="32">
        <f t="shared" si="2"/>
        <v>0.75656117329216521</v>
      </c>
      <c r="AA16" s="33">
        <v>901748</v>
      </c>
    </row>
    <row r="17" spans="1:27" ht="15.6" x14ac:dyDescent="0.3">
      <c r="A17" s="17">
        <v>44593</v>
      </c>
      <c r="C17" s="18">
        <v>4.8000000000000001E-2</v>
      </c>
      <c r="D17" s="19">
        <f t="shared" si="3"/>
        <v>0.95199999999999996</v>
      </c>
      <c r="E17" s="20">
        <v>0.94499999999999995</v>
      </c>
      <c r="F17" s="21">
        <v>0.91300000000000003</v>
      </c>
      <c r="G17" s="22">
        <v>324</v>
      </c>
      <c r="H17" s="22">
        <v>363</v>
      </c>
      <c r="I17" s="24">
        <v>7528</v>
      </c>
      <c r="J17" s="24">
        <v>8432</v>
      </c>
      <c r="K17" s="26">
        <v>7441</v>
      </c>
      <c r="L17" s="26">
        <v>8340</v>
      </c>
      <c r="M17" s="28">
        <v>6588</v>
      </c>
      <c r="N17" s="28">
        <v>7362</v>
      </c>
      <c r="O17" s="29">
        <v>7852</v>
      </c>
      <c r="P17" s="29">
        <v>8795</v>
      </c>
      <c r="Q17" s="17">
        <v>44593</v>
      </c>
      <c r="R17" s="15">
        <f t="shared" si="0"/>
        <v>4.1263372389200206E-2</v>
      </c>
      <c r="S17" s="15">
        <f t="shared" si="0"/>
        <v>4.1273450824332009E-2</v>
      </c>
      <c r="T17" s="30">
        <f t="shared" si="1"/>
        <v>0.95873662761079981</v>
      </c>
      <c r="U17" s="30">
        <f t="shared" si="1"/>
        <v>0.95872654917566802</v>
      </c>
      <c r="V17" s="31">
        <f t="shared" si="4"/>
        <v>0.94765664798777383</v>
      </c>
      <c r="W17" s="31">
        <f t="shared" si="4"/>
        <v>0.94826606026151228</v>
      </c>
      <c r="X17" s="32">
        <f t="shared" si="2"/>
        <v>0.83902190524707077</v>
      </c>
      <c r="Y17" s="32">
        <f t="shared" si="2"/>
        <v>0.8370665150653781</v>
      </c>
      <c r="AA17" s="33">
        <v>897415</v>
      </c>
    </row>
    <row r="18" spans="1:27" ht="15.6" x14ac:dyDescent="0.3">
      <c r="A18" s="17">
        <v>44621</v>
      </c>
      <c r="C18" s="18">
        <v>4.8000000000000001E-2</v>
      </c>
      <c r="D18" s="19">
        <f t="shared" si="3"/>
        <v>0.95199999999999996</v>
      </c>
      <c r="E18" s="20">
        <v>0.94499999999999995</v>
      </c>
      <c r="F18" s="21">
        <v>0.91500000000000004</v>
      </c>
      <c r="G18" s="22">
        <v>333</v>
      </c>
      <c r="H18" s="22">
        <v>379</v>
      </c>
      <c r="I18" s="24">
        <v>8394</v>
      </c>
      <c r="J18" s="24">
        <v>9412</v>
      </c>
      <c r="K18" s="26">
        <v>8320</v>
      </c>
      <c r="L18" s="26">
        <v>9337</v>
      </c>
      <c r="M18" s="28">
        <v>7542</v>
      </c>
      <c r="N18" s="28">
        <v>8451</v>
      </c>
      <c r="O18" s="29">
        <v>8727</v>
      </c>
      <c r="P18" s="29">
        <v>9791</v>
      </c>
      <c r="Q18" s="17">
        <v>44621</v>
      </c>
      <c r="R18" s="15">
        <f t="shared" si="0"/>
        <v>3.8157442420075627E-2</v>
      </c>
      <c r="S18" s="15">
        <f t="shared" si="0"/>
        <v>3.8709018486365029E-2</v>
      </c>
      <c r="T18" s="30">
        <f t="shared" si="1"/>
        <v>0.96184255757992432</v>
      </c>
      <c r="U18" s="30">
        <f t="shared" si="1"/>
        <v>0.96129098151363501</v>
      </c>
      <c r="V18" s="31">
        <f t="shared" si="4"/>
        <v>0.95336312593101868</v>
      </c>
      <c r="W18" s="31">
        <f t="shared" si="4"/>
        <v>0.9536308855070984</v>
      </c>
      <c r="X18" s="32">
        <f t="shared" si="2"/>
        <v>0.86421450670333444</v>
      </c>
      <c r="Y18" s="32">
        <f t="shared" si="2"/>
        <v>0.86313961801654582</v>
      </c>
      <c r="AA18" s="33">
        <v>894736</v>
      </c>
    </row>
    <row r="19" spans="1:27" ht="15.6" x14ac:dyDescent="0.3">
      <c r="A19" s="17">
        <v>44652</v>
      </c>
      <c r="C19" s="18">
        <v>4.7E-2</v>
      </c>
      <c r="D19" s="19">
        <f t="shared" si="3"/>
        <v>0.95299999999999996</v>
      </c>
      <c r="E19" s="20">
        <v>0.94599999999999995</v>
      </c>
      <c r="F19" s="21">
        <v>0.91600000000000004</v>
      </c>
      <c r="G19" s="22">
        <v>285</v>
      </c>
      <c r="H19" s="22">
        <v>338</v>
      </c>
      <c r="I19" s="24">
        <v>8247</v>
      </c>
      <c r="J19" s="24">
        <v>9343</v>
      </c>
      <c r="K19" s="26">
        <v>8154</v>
      </c>
      <c r="L19" s="26">
        <v>9251</v>
      </c>
      <c r="M19" s="28">
        <v>7506</v>
      </c>
      <c r="N19" s="28">
        <v>8535</v>
      </c>
      <c r="O19" s="29">
        <v>8532</v>
      </c>
      <c r="P19" s="29">
        <v>9681</v>
      </c>
      <c r="Q19" s="17">
        <v>44652</v>
      </c>
      <c r="R19" s="15">
        <f t="shared" si="0"/>
        <v>3.3403656821378337E-2</v>
      </c>
      <c r="S19" s="15">
        <f t="shared" si="0"/>
        <v>3.4913748579692178E-2</v>
      </c>
      <c r="T19" s="30">
        <f t="shared" si="1"/>
        <v>0.96659634317862164</v>
      </c>
      <c r="U19" s="30">
        <f t="shared" si="1"/>
        <v>0.96508625142030779</v>
      </c>
      <c r="V19" s="31">
        <f t="shared" si="4"/>
        <v>0.95569620253164556</v>
      </c>
      <c r="W19" s="31">
        <f t="shared" si="4"/>
        <v>0.95558310091932652</v>
      </c>
      <c r="X19" s="32">
        <f t="shared" si="2"/>
        <v>0.879746835443038</v>
      </c>
      <c r="Y19" s="32">
        <f t="shared" si="2"/>
        <v>0.88162379919429812</v>
      </c>
      <c r="AA19" s="33">
        <v>892086</v>
      </c>
    </row>
    <row r="20" spans="1:27" ht="15.6" x14ac:dyDescent="0.3">
      <c r="A20" s="17">
        <v>44682</v>
      </c>
      <c r="C20" s="18">
        <v>4.7E-2</v>
      </c>
      <c r="D20" s="19">
        <f t="shared" si="3"/>
        <v>0.95299999999999996</v>
      </c>
      <c r="E20" s="20">
        <v>0.94599999999999995</v>
      </c>
      <c r="F20" s="21">
        <v>0.91800000000000004</v>
      </c>
      <c r="G20" s="22">
        <v>236</v>
      </c>
      <c r="H20" s="22">
        <v>333</v>
      </c>
      <c r="I20" s="24">
        <v>6901</v>
      </c>
      <c r="J20" s="24">
        <v>8671</v>
      </c>
      <c r="K20" s="26">
        <v>6851</v>
      </c>
      <c r="L20" s="26">
        <v>8607</v>
      </c>
      <c r="M20" s="28">
        <v>6405</v>
      </c>
      <c r="N20" s="28">
        <v>8038</v>
      </c>
      <c r="O20" s="29">
        <v>7137</v>
      </c>
      <c r="P20" s="29">
        <v>9004</v>
      </c>
      <c r="Q20" s="17">
        <v>44682</v>
      </c>
      <c r="R20" s="15">
        <f t="shared" si="0"/>
        <v>3.3067115034328153E-2</v>
      </c>
      <c r="S20" s="15">
        <f t="shared" si="0"/>
        <v>3.698356286095069E-2</v>
      </c>
      <c r="T20" s="30">
        <f t="shared" si="1"/>
        <v>0.96693288496567187</v>
      </c>
      <c r="U20" s="30">
        <f t="shared" si="1"/>
        <v>0.96301643713904928</v>
      </c>
      <c r="V20" s="31">
        <f t="shared" si="4"/>
        <v>0.95992714025500914</v>
      </c>
      <c r="W20" s="31">
        <f t="shared" si="4"/>
        <v>0.95590848511772541</v>
      </c>
      <c r="X20" s="32">
        <f t="shared" si="2"/>
        <v>0.89743589743589747</v>
      </c>
      <c r="Y20" s="32">
        <f t="shared" si="2"/>
        <v>0.89271434917814307</v>
      </c>
      <c r="AA20" s="33">
        <v>889047</v>
      </c>
    </row>
    <row r="21" spans="1:27" ht="15.6" x14ac:dyDescent="0.3">
      <c r="A21" s="17">
        <v>44713</v>
      </c>
      <c r="C21" s="18">
        <v>4.7E-2</v>
      </c>
      <c r="D21" s="19">
        <f t="shared" si="3"/>
        <v>0.95299999999999996</v>
      </c>
      <c r="E21" s="20">
        <v>0.94599999999999995</v>
      </c>
      <c r="F21" s="21">
        <v>0.91800000000000004</v>
      </c>
      <c r="H21" s="22">
        <v>308</v>
      </c>
      <c r="J21" s="24">
        <v>8635</v>
      </c>
      <c r="K21" s="34"/>
      <c r="L21" s="26">
        <v>8566</v>
      </c>
      <c r="N21" s="28">
        <v>8060</v>
      </c>
      <c r="O21" s="35"/>
      <c r="P21" s="29">
        <v>8943</v>
      </c>
      <c r="Q21" s="17">
        <v>44713</v>
      </c>
      <c r="R21" s="35"/>
      <c r="S21" s="15">
        <f t="shared" ref="S21:S32" si="5">H21/P21</f>
        <v>3.4440344403444033E-2</v>
      </c>
      <c r="T21" s="35"/>
      <c r="U21" s="30">
        <f t="shared" ref="U21:U32" si="6">J21/P21</f>
        <v>0.96555965559655599</v>
      </c>
      <c r="W21" s="31">
        <f t="shared" ref="W21:W32" si="7">L21/P21</f>
        <v>0.95784412389578444</v>
      </c>
      <c r="X21" s="35"/>
      <c r="Y21" s="32">
        <f t="shared" ref="Y21:Y32" si="8">N21/P21</f>
        <v>0.90126355809012637</v>
      </c>
      <c r="AA21" s="33">
        <v>887288</v>
      </c>
    </row>
    <row r="22" spans="1:27" ht="15.6" x14ac:dyDescent="0.3">
      <c r="A22" s="17">
        <v>44743</v>
      </c>
      <c r="C22" s="18">
        <v>4.7E-2</v>
      </c>
      <c r="D22" s="19">
        <f t="shared" si="3"/>
        <v>0.95299999999999996</v>
      </c>
      <c r="E22" s="20">
        <v>0.94599999999999995</v>
      </c>
      <c r="F22" s="21">
        <v>0.91900000000000004</v>
      </c>
      <c r="H22" s="22">
        <v>338</v>
      </c>
      <c r="J22" s="24">
        <v>9241</v>
      </c>
      <c r="K22" s="34"/>
      <c r="L22" s="26">
        <v>9160</v>
      </c>
      <c r="N22" s="28">
        <v>8660</v>
      </c>
      <c r="O22" s="35"/>
      <c r="P22" s="29">
        <v>9579</v>
      </c>
      <c r="Q22" s="17">
        <v>44743</v>
      </c>
      <c r="R22" s="35"/>
      <c r="S22" s="15">
        <f t="shared" si="5"/>
        <v>3.528552040922852E-2</v>
      </c>
      <c r="T22" s="35"/>
      <c r="U22" s="30">
        <f t="shared" si="6"/>
        <v>0.9647144795907715</v>
      </c>
      <c r="W22" s="31">
        <f t="shared" si="7"/>
        <v>0.95625848209625219</v>
      </c>
      <c r="X22" s="35"/>
      <c r="Y22" s="32">
        <f t="shared" si="8"/>
        <v>0.90406096669798519</v>
      </c>
      <c r="AA22" s="33">
        <v>885191</v>
      </c>
    </row>
    <row r="23" spans="1:27" ht="15.6" x14ac:dyDescent="0.3">
      <c r="A23" s="17">
        <v>44774</v>
      </c>
      <c r="C23" s="18">
        <v>4.7E-2</v>
      </c>
      <c r="D23" s="19">
        <f t="shared" si="3"/>
        <v>0.95299999999999996</v>
      </c>
      <c r="E23" s="20">
        <v>0.94599999999999995</v>
      </c>
      <c r="F23" s="21">
        <v>0.91900000000000004</v>
      </c>
      <c r="H23" s="22">
        <v>299</v>
      </c>
      <c r="J23" s="24">
        <v>8735</v>
      </c>
      <c r="K23" s="36"/>
      <c r="L23" s="26">
        <v>8684</v>
      </c>
      <c r="N23" s="28">
        <v>8246</v>
      </c>
      <c r="O23" s="35"/>
      <c r="P23" s="29">
        <v>9034</v>
      </c>
      <c r="Q23" s="17">
        <v>44774</v>
      </c>
      <c r="R23" s="35"/>
      <c r="S23" s="15">
        <f t="shared" si="5"/>
        <v>3.3097188399380119E-2</v>
      </c>
      <c r="T23" s="35"/>
      <c r="U23" s="30">
        <f t="shared" si="6"/>
        <v>0.96690281160061986</v>
      </c>
      <c r="W23" s="31">
        <f t="shared" si="7"/>
        <v>0.9612574717733009</v>
      </c>
      <c r="X23" s="35"/>
      <c r="Y23" s="32">
        <f t="shared" si="8"/>
        <v>0.9127739650210317</v>
      </c>
      <c r="AA23" s="33">
        <v>884209</v>
      </c>
    </row>
    <row r="24" spans="1:27" ht="15.6" x14ac:dyDescent="0.3">
      <c r="A24" s="17">
        <v>44805</v>
      </c>
      <c r="C24" s="18">
        <v>4.7E-2</v>
      </c>
      <c r="D24" s="19">
        <f t="shared" si="3"/>
        <v>0.95299999999999996</v>
      </c>
      <c r="E24" s="20">
        <v>0.94599999999999995</v>
      </c>
      <c r="F24" s="21">
        <v>0.92</v>
      </c>
      <c r="H24" s="22">
        <v>313</v>
      </c>
      <c r="J24" s="24">
        <v>8622</v>
      </c>
      <c r="K24" s="36"/>
      <c r="L24" s="26">
        <v>8551</v>
      </c>
      <c r="N24" s="28">
        <v>8155</v>
      </c>
      <c r="O24" s="35"/>
      <c r="P24" s="29">
        <v>8935</v>
      </c>
      <c r="Q24" s="17">
        <v>44805</v>
      </c>
      <c r="R24" s="35"/>
      <c r="S24" s="15">
        <f t="shared" si="5"/>
        <v>3.5030777839955229E-2</v>
      </c>
      <c r="T24" s="35"/>
      <c r="U24" s="30">
        <f t="shared" si="6"/>
        <v>0.96496922216004477</v>
      </c>
      <c r="W24" s="31">
        <f t="shared" si="7"/>
        <v>0.95702294348069394</v>
      </c>
      <c r="X24" s="35"/>
      <c r="Y24" s="32">
        <f t="shared" si="8"/>
        <v>0.91270285394515949</v>
      </c>
      <c r="AA24" s="33">
        <v>881937</v>
      </c>
    </row>
    <row r="25" spans="1:27" ht="15.6" x14ac:dyDescent="0.3">
      <c r="A25" s="17">
        <v>44835</v>
      </c>
      <c r="C25" s="18">
        <v>4.5999999999999999E-2</v>
      </c>
      <c r="D25" s="19">
        <f t="shared" si="3"/>
        <v>0.95399999999999996</v>
      </c>
      <c r="E25" s="20">
        <v>0.94699999999999995</v>
      </c>
      <c r="F25" s="21">
        <v>0.92200000000000004</v>
      </c>
      <c r="H25" s="22">
        <v>307</v>
      </c>
      <c r="J25" s="24">
        <v>9588</v>
      </c>
      <c r="K25" s="36"/>
      <c r="L25" s="26">
        <v>9515</v>
      </c>
      <c r="N25" s="28">
        <v>9066</v>
      </c>
      <c r="O25" s="35"/>
      <c r="P25" s="29">
        <v>9895</v>
      </c>
      <c r="Q25" s="17">
        <v>44835</v>
      </c>
      <c r="R25" s="35"/>
      <c r="S25" s="15">
        <f t="shared" si="5"/>
        <v>3.1025770591207681E-2</v>
      </c>
      <c r="T25" s="35"/>
      <c r="U25" s="30">
        <f t="shared" si="6"/>
        <v>0.9689742294087923</v>
      </c>
      <c r="W25" s="31">
        <f t="shared" si="7"/>
        <v>0.96159676604345634</v>
      </c>
      <c r="X25" s="35"/>
      <c r="Y25" s="32">
        <f t="shared" si="8"/>
        <v>0.91622031328954012</v>
      </c>
      <c r="AA25" s="33">
        <v>873611</v>
      </c>
    </row>
    <row r="26" spans="1:27" ht="15.6" x14ac:dyDescent="0.3">
      <c r="A26" s="17">
        <v>44866</v>
      </c>
      <c r="C26" s="18">
        <v>4.5999999999999999E-2</v>
      </c>
      <c r="D26" s="19">
        <f t="shared" si="3"/>
        <v>0.95399999999999996</v>
      </c>
      <c r="E26" s="20">
        <v>0.94699999999999995</v>
      </c>
      <c r="F26" s="21">
        <v>0.92300000000000004</v>
      </c>
      <c r="H26" s="22">
        <v>307</v>
      </c>
      <c r="J26" s="24">
        <v>9383</v>
      </c>
      <c r="K26" s="36"/>
      <c r="L26" s="26">
        <v>9318</v>
      </c>
      <c r="N26" s="28">
        <v>8888</v>
      </c>
      <c r="O26" s="35"/>
      <c r="P26" s="29">
        <v>9690</v>
      </c>
      <c r="Q26" s="17">
        <v>44866</v>
      </c>
      <c r="R26" s="35"/>
      <c r="S26" s="15">
        <f t="shared" si="5"/>
        <v>3.1682146542827659E-2</v>
      </c>
      <c r="T26" s="35"/>
      <c r="U26" s="30">
        <f t="shared" si="6"/>
        <v>0.96831785345717236</v>
      </c>
      <c r="W26" s="31">
        <f t="shared" si="7"/>
        <v>0.96160990712074301</v>
      </c>
      <c r="X26" s="35"/>
      <c r="Y26" s="32">
        <f t="shared" si="8"/>
        <v>0.91723426212590298</v>
      </c>
      <c r="AA26" s="33">
        <v>869400</v>
      </c>
    </row>
    <row r="27" spans="1:27" ht="15.6" x14ac:dyDescent="0.3">
      <c r="A27" s="17">
        <v>44896</v>
      </c>
      <c r="C27" s="18">
        <v>4.5999999999999999E-2</v>
      </c>
      <c r="D27" s="19">
        <f t="shared" si="3"/>
        <v>0.95399999999999996</v>
      </c>
      <c r="E27" s="20">
        <v>0.94699999999999995</v>
      </c>
      <c r="F27" s="21">
        <v>0.92300000000000004</v>
      </c>
      <c r="H27" s="22">
        <v>450</v>
      </c>
      <c r="J27" s="24">
        <v>12219</v>
      </c>
      <c r="K27" s="36"/>
      <c r="L27" s="26">
        <v>12126</v>
      </c>
      <c r="N27" s="28">
        <v>11576</v>
      </c>
      <c r="O27" s="35"/>
      <c r="P27" s="29">
        <v>12669</v>
      </c>
      <c r="Q27" s="17">
        <v>44896</v>
      </c>
      <c r="R27" s="35"/>
      <c r="S27" s="15">
        <f t="shared" si="5"/>
        <v>3.5519772673454887E-2</v>
      </c>
      <c r="T27" s="35"/>
      <c r="U27" s="30">
        <f t="shared" si="6"/>
        <v>0.96448022732654515</v>
      </c>
      <c r="W27" s="31">
        <f t="shared" si="7"/>
        <v>0.95713947430736446</v>
      </c>
      <c r="X27" s="35"/>
      <c r="Y27" s="32">
        <f t="shared" si="8"/>
        <v>0.91372641881758621</v>
      </c>
      <c r="AA27" s="33">
        <v>867620</v>
      </c>
    </row>
    <row r="28" spans="1:27" ht="15.6" x14ac:dyDescent="0.3">
      <c r="A28" s="17">
        <v>44927</v>
      </c>
      <c r="C28" s="18">
        <v>4.5999999999999999E-2</v>
      </c>
      <c r="D28" s="19">
        <f t="shared" si="3"/>
        <v>0.95399999999999996</v>
      </c>
      <c r="E28" s="20">
        <v>0.94799999999999995</v>
      </c>
      <c r="F28" s="21">
        <v>0.92300000000000004</v>
      </c>
      <c r="H28" s="22">
        <v>365</v>
      </c>
      <c r="J28" s="24">
        <v>10671</v>
      </c>
      <c r="K28" s="36"/>
      <c r="L28" s="26">
        <v>10604</v>
      </c>
      <c r="N28" s="28">
        <v>10119</v>
      </c>
      <c r="O28" s="35"/>
      <c r="P28" s="29">
        <v>11036</v>
      </c>
      <c r="Q28" s="17">
        <v>44927</v>
      </c>
      <c r="R28" s="35"/>
      <c r="S28" s="15">
        <f t="shared" si="5"/>
        <v>3.3073577383109821E-2</v>
      </c>
      <c r="T28" s="35"/>
      <c r="U28" s="30">
        <f t="shared" si="6"/>
        <v>0.96692642261689021</v>
      </c>
      <c r="W28" s="31">
        <f t="shared" si="7"/>
        <v>0.96085538238492207</v>
      </c>
      <c r="X28" s="35"/>
      <c r="Y28" s="32">
        <f t="shared" si="8"/>
        <v>0.91690830010873503</v>
      </c>
      <c r="AA28" s="33">
        <v>866335</v>
      </c>
    </row>
    <row r="29" spans="1:27" ht="15.6" x14ac:dyDescent="0.3">
      <c r="A29" s="17">
        <v>44958</v>
      </c>
      <c r="C29" s="18">
        <v>4.5999999999999999E-2</v>
      </c>
      <c r="D29" s="19">
        <f t="shared" si="3"/>
        <v>0.95399999999999996</v>
      </c>
      <c r="E29" s="20">
        <v>0.94799999999999995</v>
      </c>
      <c r="F29" s="21">
        <v>0.92300000000000004</v>
      </c>
      <c r="H29" s="22">
        <v>313</v>
      </c>
      <c r="J29" s="24">
        <v>8561</v>
      </c>
      <c r="K29" s="36"/>
      <c r="L29" s="26">
        <v>8492</v>
      </c>
      <c r="N29" s="28">
        <v>8139</v>
      </c>
      <c r="O29" s="35"/>
      <c r="P29" s="29">
        <v>8874</v>
      </c>
      <c r="Q29" s="17">
        <v>44958</v>
      </c>
      <c r="R29" s="35"/>
      <c r="S29" s="15">
        <f t="shared" si="5"/>
        <v>3.5271579896326344E-2</v>
      </c>
      <c r="T29" s="35"/>
      <c r="U29" s="30">
        <f t="shared" si="6"/>
        <v>0.96472842010367366</v>
      </c>
      <c r="W29" s="31">
        <f t="shared" si="7"/>
        <v>0.95695289610096912</v>
      </c>
      <c r="X29" s="35"/>
      <c r="Y29" s="32">
        <f t="shared" si="8"/>
        <v>0.91717376605814738</v>
      </c>
      <c r="AA29" s="33">
        <v>865844</v>
      </c>
    </row>
    <row r="30" spans="1:27" ht="15.6" x14ac:dyDescent="0.3">
      <c r="A30" s="17">
        <v>44986</v>
      </c>
      <c r="C30" s="18">
        <v>4.5999999999999999E-2</v>
      </c>
      <c r="D30" s="19">
        <f t="shared" si="3"/>
        <v>0.95399999999999996</v>
      </c>
      <c r="E30" s="20">
        <v>0.94799999999999995</v>
      </c>
      <c r="F30" s="21">
        <v>0.92300000000000004</v>
      </c>
      <c r="H30" s="22">
        <v>292</v>
      </c>
      <c r="J30" s="24">
        <v>9434</v>
      </c>
      <c r="K30" s="36"/>
      <c r="L30" s="26">
        <v>9378</v>
      </c>
      <c r="N30" s="28">
        <v>8947</v>
      </c>
      <c r="O30" s="35"/>
      <c r="P30" s="29">
        <v>9726</v>
      </c>
      <c r="Q30" s="17">
        <v>44986</v>
      </c>
      <c r="R30" s="35"/>
      <c r="S30" s="15">
        <f t="shared" si="5"/>
        <v>3.0022619782027554E-2</v>
      </c>
      <c r="T30" s="35"/>
      <c r="U30" s="30">
        <f t="shared" si="6"/>
        <v>0.96997738021797242</v>
      </c>
      <c r="W30" s="31">
        <f t="shared" si="7"/>
        <v>0.96421961752004937</v>
      </c>
      <c r="X30" s="35"/>
      <c r="Y30" s="32">
        <f t="shared" si="8"/>
        <v>0.91990540818424837</v>
      </c>
      <c r="AA30" s="33">
        <v>865735</v>
      </c>
    </row>
    <row r="31" spans="1:27" ht="15.6" x14ac:dyDescent="0.3">
      <c r="A31" s="17">
        <v>45017</v>
      </c>
      <c r="C31" s="18">
        <v>4.4999999999999998E-2</v>
      </c>
      <c r="D31" s="19">
        <f t="shared" si="3"/>
        <v>0.95499999999999996</v>
      </c>
      <c r="E31" s="20">
        <v>0.94799999999999995</v>
      </c>
      <c r="F31" s="21">
        <v>0.92400000000000004</v>
      </c>
      <c r="H31" s="22">
        <v>284</v>
      </c>
      <c r="J31" s="24">
        <v>8594</v>
      </c>
      <c r="K31" s="36"/>
      <c r="L31" s="26">
        <v>8536</v>
      </c>
      <c r="N31" s="28">
        <v>8128</v>
      </c>
      <c r="O31" s="35"/>
      <c r="P31" s="29">
        <v>8878</v>
      </c>
      <c r="Q31" s="17">
        <v>45017</v>
      </c>
      <c r="R31" s="35"/>
      <c r="S31" s="15">
        <f t="shared" si="5"/>
        <v>3.1989186753773373E-2</v>
      </c>
      <c r="T31" s="35"/>
      <c r="U31" s="30">
        <f t="shared" si="6"/>
        <v>0.96801081324622662</v>
      </c>
      <c r="W31" s="31">
        <f t="shared" si="7"/>
        <v>0.96147781031763913</v>
      </c>
      <c r="X31" s="35"/>
      <c r="Y31" s="32">
        <f t="shared" si="8"/>
        <v>0.91552151385447178</v>
      </c>
      <c r="AA31" s="33">
        <v>864527</v>
      </c>
    </row>
    <row r="32" spans="1:27" ht="15.6" x14ac:dyDescent="0.3">
      <c r="A32" s="17">
        <v>45047</v>
      </c>
      <c r="C32" s="18">
        <v>4.4999999999999998E-2</v>
      </c>
      <c r="D32" s="19">
        <f t="shared" si="3"/>
        <v>0.95499999999999996</v>
      </c>
      <c r="E32" s="20">
        <v>0.94799999999999995</v>
      </c>
      <c r="F32" s="21">
        <v>0.92400000000000004</v>
      </c>
      <c r="H32" s="22">
        <v>283</v>
      </c>
      <c r="J32" s="24">
        <v>8220</v>
      </c>
      <c r="K32" s="36"/>
      <c r="L32" s="26">
        <v>8155</v>
      </c>
      <c r="N32" s="28">
        <v>7817</v>
      </c>
      <c r="O32" s="35"/>
      <c r="P32" s="29">
        <v>8503</v>
      </c>
      <c r="Q32" s="17">
        <v>45047</v>
      </c>
      <c r="R32" s="35"/>
      <c r="S32" s="15">
        <f t="shared" si="5"/>
        <v>3.3282370927907798E-2</v>
      </c>
      <c r="T32" s="35"/>
      <c r="U32" s="30">
        <f t="shared" si="6"/>
        <v>0.96671762907209224</v>
      </c>
      <c r="W32" s="31">
        <f t="shared" si="7"/>
        <v>0.95907326825826178</v>
      </c>
      <c r="X32" s="35"/>
      <c r="Y32" s="32">
        <f t="shared" si="8"/>
        <v>0.91932259202634359</v>
      </c>
      <c r="AA32" s="33">
        <v>863298</v>
      </c>
    </row>
    <row r="34" spans="1:16" x14ac:dyDescent="0.3">
      <c r="H34" s="36">
        <f>SUM(H4:H32)</f>
        <v>10578</v>
      </c>
      <c r="J34" s="36">
        <f>SUM(J4:J32)</f>
        <v>234906</v>
      </c>
      <c r="L34" s="36">
        <f>SUM(L4:L32)</f>
        <v>223975</v>
      </c>
      <c r="N34" s="36">
        <f>SUM(N4:N32)</f>
        <v>157039</v>
      </c>
      <c r="P34" s="36">
        <f>SUM(P4:P32)</f>
        <v>245484</v>
      </c>
    </row>
    <row r="35" spans="1:16" x14ac:dyDescent="0.3">
      <c r="H35" s="36"/>
      <c r="J35" s="36"/>
      <c r="L35" s="36"/>
      <c r="N35" s="36"/>
      <c r="P35" s="36"/>
    </row>
    <row r="36" spans="1:16" ht="15" thickBot="1" x14ac:dyDescent="0.35">
      <c r="H36" s="36"/>
      <c r="J36" s="36"/>
      <c r="L36" s="36"/>
      <c r="N36" s="36"/>
      <c r="P36" s="36"/>
    </row>
    <row r="37" spans="1:16" ht="43.8" thickBot="1" x14ac:dyDescent="0.35">
      <c r="G37" s="37" t="s">
        <v>16</v>
      </c>
      <c r="H37" s="38" t="s">
        <v>49</v>
      </c>
      <c r="I37" s="39" t="s">
        <v>50</v>
      </c>
      <c r="J37" s="40" t="s">
        <v>51</v>
      </c>
      <c r="M37" s="37" t="s">
        <v>16</v>
      </c>
      <c r="N37" s="38" t="s">
        <v>52</v>
      </c>
      <c r="O37" s="41" t="s">
        <v>53</v>
      </c>
      <c r="P37" s="40" t="s">
        <v>51</v>
      </c>
    </row>
    <row r="38" spans="1:16" ht="15" thickBot="1" x14ac:dyDescent="0.35">
      <c r="G38" s="42"/>
      <c r="H38" s="43"/>
      <c r="I38" s="44"/>
      <c r="J38" s="45"/>
      <c r="M38" s="42"/>
      <c r="N38" s="46"/>
      <c r="O38" s="47"/>
      <c r="P38" s="48"/>
    </row>
    <row r="39" spans="1:16" ht="18.600000000000001" thickBot="1" x14ac:dyDescent="0.4">
      <c r="G39" s="49" t="s">
        <v>17</v>
      </c>
      <c r="H39" s="50">
        <f>SUM($H$21:$H$32)</f>
        <v>3859</v>
      </c>
      <c r="I39" s="51">
        <f>SUM($J$21:$J$32)</f>
        <v>111903</v>
      </c>
      <c r="J39" s="52">
        <f>SUM($P$21:$P$32)</f>
        <v>115762</v>
      </c>
      <c r="M39" s="49" t="s">
        <v>17</v>
      </c>
      <c r="N39" s="50">
        <f>SUM($H$21:$H$32)</f>
        <v>3859</v>
      </c>
      <c r="O39" s="53">
        <f>SUM($N21:$N32)</f>
        <v>105801</v>
      </c>
      <c r="P39" s="54">
        <f>SUM($P$21:$P$32)</f>
        <v>115762</v>
      </c>
    </row>
    <row r="40" spans="1:16" ht="18.600000000000001" thickBot="1" x14ac:dyDescent="0.4">
      <c r="G40" s="55" t="s">
        <v>18</v>
      </c>
      <c r="H40" s="56">
        <f>$H$39/$P$39</f>
        <v>3.3335636910212331E-2</v>
      </c>
      <c r="I40" s="57">
        <f>$I$39/$P$39</f>
        <v>0.96666436308978765</v>
      </c>
      <c r="J40" s="58"/>
      <c r="M40" s="55" t="s">
        <v>18</v>
      </c>
      <c r="N40" s="56">
        <f>$H$39/$P$39</f>
        <v>3.3335636910212331E-2</v>
      </c>
      <c r="O40" s="59">
        <f>$O39/$P$39</f>
        <v>0.91395276515609614</v>
      </c>
      <c r="P40" s="58"/>
    </row>
    <row r="41" spans="1:16" ht="18.600000000000001" thickBot="1" x14ac:dyDescent="0.4">
      <c r="G41" s="60" t="s">
        <v>19</v>
      </c>
      <c r="H41" s="61">
        <f>SUM($C$21:$C$32)/12</f>
        <v>4.6166666666666661E-2</v>
      </c>
      <c r="I41" s="62">
        <f>SUM($D$21:$D$32)/12</f>
        <v>0.95383333333333331</v>
      </c>
      <c r="J41" s="58"/>
      <c r="M41" s="60" t="s">
        <v>19</v>
      </c>
      <c r="N41" s="61">
        <f>SUM($C$21:$C$32)/12</f>
        <v>4.6166666666666661E-2</v>
      </c>
      <c r="O41" s="62">
        <f>SUM($F$21:$F$32)/12</f>
        <v>0.92174999999999985</v>
      </c>
      <c r="P41" s="58"/>
    </row>
    <row r="42" spans="1:16" ht="18.600000000000001" thickBot="1" x14ac:dyDescent="0.4">
      <c r="G42" s="63" t="s">
        <v>20</v>
      </c>
      <c r="H42" s="64" t="str">
        <f>IF(H40&gt;H41,"Over by "&amp;(((INT((1000*(H40-H41))))/10)&amp;"%"),"Under by "&amp;(INT((1000*(H41-H40)))/10)&amp;"%")</f>
        <v>Under by 1.2%</v>
      </c>
      <c r="I42" s="64" t="str">
        <f>IF(I40&gt;I41,"Over by "&amp;(((INT((1000*(I40-I41))))/10)&amp;"%"),"Under by "&amp;(INT((1000*(I41-I40)))/10)&amp;"%")</f>
        <v>Over by 1.2%</v>
      </c>
      <c r="J42" s="65"/>
      <c r="M42" s="63" t="s">
        <v>20</v>
      </c>
      <c r="N42" s="64" t="str">
        <f>IF(N40&gt;N41,"Over by "&amp;(((INT((1000*(N40-N41))))/10)&amp;"%"),"Under by "&amp;(INT((1000*(N41-N40)))/10)&amp;"%")</f>
        <v>Under by 1.2%</v>
      </c>
      <c r="O42" s="64" t="str">
        <f>IF(O40&gt;O41,"Over by "&amp;(((INT((1000*(O40-O41))))/10)&amp;"%"),"Under by "&amp;(INT((1000*(O41-O40)))/10)&amp;"%")</f>
        <v>Under by 0.7%</v>
      </c>
      <c r="P42" s="66"/>
    </row>
    <row r="43" spans="1:16" ht="18.600000000000001" thickBot="1" x14ac:dyDescent="0.4">
      <c r="A43" s="109" t="s">
        <v>228</v>
      </c>
      <c r="H43" s="36"/>
      <c r="J43" s="36"/>
      <c r="L43" s="36"/>
      <c r="N43" s="36"/>
      <c r="P43" s="36"/>
    </row>
    <row r="44" spans="1:16" ht="43.8" thickBot="1" x14ac:dyDescent="0.35">
      <c r="A44" t="s">
        <v>223</v>
      </c>
      <c r="H44" s="36"/>
      <c r="J44" s="37" t="s">
        <v>16</v>
      </c>
      <c r="K44" s="38" t="s">
        <v>49</v>
      </c>
      <c r="L44" s="67" t="s">
        <v>54</v>
      </c>
      <c r="M44" s="40" t="s">
        <v>51</v>
      </c>
      <c r="N44" s="36"/>
      <c r="P44" s="36"/>
    </row>
    <row r="45" spans="1:16" ht="15" thickBot="1" x14ac:dyDescent="0.35">
      <c r="A45" s="111" t="s">
        <v>224</v>
      </c>
      <c r="H45" s="36"/>
      <c r="J45" s="42"/>
      <c r="K45" s="43"/>
      <c r="L45" s="44"/>
      <c r="M45" s="45"/>
      <c r="N45" s="36"/>
      <c r="P45" s="36"/>
    </row>
    <row r="46" spans="1:16" ht="18.600000000000001" thickBot="1" x14ac:dyDescent="0.4">
      <c r="A46" s="111" t="s">
        <v>225</v>
      </c>
      <c r="H46" s="36"/>
      <c r="J46" s="49" t="s">
        <v>17</v>
      </c>
      <c r="K46" s="50">
        <f>SUM($H$21:$H$32)</f>
        <v>3859</v>
      </c>
      <c r="L46" s="68">
        <f>SUM($L$21:$L$32)</f>
        <v>111085</v>
      </c>
      <c r="M46" s="54">
        <f>SUM($P$21:$P$32)</f>
        <v>115762</v>
      </c>
      <c r="N46" s="36"/>
      <c r="P46" s="36"/>
    </row>
    <row r="47" spans="1:16" ht="19.2" thickBot="1" x14ac:dyDescent="0.45">
      <c r="A47" s="113" t="s">
        <v>226</v>
      </c>
      <c r="J47" s="55" t="s">
        <v>18</v>
      </c>
      <c r="K47" s="56">
        <f>$H$39/$P$39</f>
        <v>3.3335636910212331E-2</v>
      </c>
      <c r="L47" s="69">
        <f>$L$46/$M$46</f>
        <v>0.95959814101345864</v>
      </c>
      <c r="M47" s="58"/>
    </row>
    <row r="48" spans="1:16" ht="18.600000000000001" thickBot="1" x14ac:dyDescent="0.4">
      <c r="A48" s="111" t="s">
        <v>227</v>
      </c>
      <c r="J48" s="60" t="s">
        <v>19</v>
      </c>
      <c r="K48" s="61">
        <f>SUM($C$21:$C$32)/12</f>
        <v>4.6166666666666661E-2</v>
      </c>
      <c r="L48" s="62">
        <f>SUM($E$21:$E$32)/12</f>
        <v>0.9470833333333335</v>
      </c>
      <c r="M48" s="58"/>
    </row>
    <row r="49" spans="10:13" ht="18.600000000000001" thickBot="1" x14ac:dyDescent="0.4">
      <c r="J49" s="63" t="s">
        <v>20</v>
      </c>
      <c r="K49" s="64" t="str">
        <f>IF(K47&gt;K48,"Over by "&amp;(((INT((1000*(K47-K48))))/10)&amp;"%"),"Under by "&amp;(INT((1000*(K48-K47)))/10)&amp;"%")</f>
        <v>Under by 1.2%</v>
      </c>
      <c r="L49" s="64" t="str">
        <f>IF(L47&gt;L48,"Over by "&amp;(((INT((1000*(L47-L48))))/10)&amp;"%"),"Under by "&amp;(INT((1000*(L48-L47)))/10)&amp;"%")</f>
        <v>Over by 1.2%</v>
      </c>
      <c r="M49" s="66"/>
    </row>
    <row r="50" spans="10:13" x14ac:dyDescent="0.3">
      <c r="K50" s="70"/>
      <c r="L50" s="70"/>
      <c r="M50" s="70"/>
    </row>
  </sheetData>
  <hyperlinks>
    <hyperlink ref="A45" r:id="rId1" display="https://www.ons.gov.uk/file?uri=/peoplepopulationandcommunity/birthsdeathsandmarriages/deaths/datasets/deathsbyvaccinationstatusengland/deathsoccurringbetween1january2021and31may2022/referencetable06072022accessible.xlsx" xr:uid="{F78B8A79-22A5-43EF-B15B-F7440EB12526}"/>
    <hyperlink ref="A46" r:id="rId2" display="https://www.ons.gov.uk/file?uri=/peoplepopulationandcommunity/birthsdeathsandmarriages/deaths/datasets/deathsbyvaccinationstatusengland/deathsoccurringbetween1april2021and31may2023/referencetableaug2023.xlsx" xr:uid="{C972E6A7-0B28-497F-BF11-50750863540F}"/>
    <hyperlink ref="A48" r:id="rId3" display="https://assets.publishing.service.gov.uk/government/uploads/system/uploads/attachment_data/file/1168222/Weekly_Influenza_and_COVID19_report_data_summer_w27_report.ods" xr:uid="{141F6EB4-1F5D-4C88-85EA-88DC6E7EA167}"/>
  </hyperlinks>
  <pageMargins left="0.7" right="0.7" top="0.75" bottom="0.75" header="0.3" footer="0.3"/>
  <drawing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BB743-E8EA-4F73-9E1F-5FEB507190F7}">
  <dimension ref="A1:AA50"/>
  <sheetViews>
    <sheetView topLeftCell="A23" workbookViewId="0">
      <selection activeCell="R97" sqref="R97"/>
    </sheetView>
  </sheetViews>
  <sheetFormatPr defaultColWidth="9.33203125" defaultRowHeight="14.4" x14ac:dyDescent="0.3"/>
  <cols>
    <col min="3" max="3" width="20.88671875" customWidth="1"/>
    <col min="4" max="5" width="19" customWidth="1"/>
    <col min="6" max="6" width="20.109375" customWidth="1"/>
    <col min="7" max="7" width="22.5546875" customWidth="1"/>
    <col min="8" max="8" width="19.88671875" customWidth="1"/>
    <col min="9" max="9" width="24.88671875" customWidth="1"/>
    <col min="10" max="10" width="25.88671875" customWidth="1"/>
    <col min="11" max="11" width="20.6640625" customWidth="1"/>
    <col min="12" max="12" width="24.5546875" customWidth="1"/>
    <col min="13" max="13" width="23" customWidth="1"/>
    <col min="14" max="14" width="21.77734375" customWidth="1"/>
    <col min="15" max="16" width="25.109375" customWidth="1"/>
    <col min="18" max="18" width="25.109375" customWidth="1"/>
    <col min="19" max="19" width="26.5546875" customWidth="1"/>
    <col min="20" max="25" width="25.109375" customWidth="1"/>
    <col min="27" max="27" width="19.21875" customWidth="1"/>
  </cols>
  <sheetData>
    <row r="1" spans="1:27" s="8" customFormat="1" x14ac:dyDescent="0.3">
      <c r="O1"/>
      <c r="P1"/>
      <c r="R1"/>
      <c r="S1"/>
      <c r="T1"/>
      <c r="U1"/>
      <c r="V1"/>
      <c r="W1"/>
      <c r="X1"/>
      <c r="Y1"/>
    </row>
    <row r="2" spans="1:27" s="8" customFormat="1" ht="19.8" customHeight="1" x14ac:dyDescent="0.3">
      <c r="O2"/>
      <c r="P2"/>
      <c r="R2"/>
      <c r="S2"/>
      <c r="T2"/>
      <c r="U2"/>
      <c r="V2"/>
      <c r="W2"/>
      <c r="X2"/>
      <c r="Y2"/>
    </row>
    <row r="3" spans="1:27" ht="132" customHeight="1" x14ac:dyDescent="0.3">
      <c r="A3" s="9" t="s">
        <v>15</v>
      </c>
      <c r="C3" s="10" t="s">
        <v>21</v>
      </c>
      <c r="D3" s="11" t="s">
        <v>22</v>
      </c>
      <c r="E3" s="12" t="s">
        <v>23</v>
      </c>
      <c r="F3" s="13" t="s">
        <v>24</v>
      </c>
      <c r="G3" s="10" t="s">
        <v>39</v>
      </c>
      <c r="H3" s="10" t="s">
        <v>40</v>
      </c>
      <c r="I3" s="11" t="s">
        <v>41</v>
      </c>
      <c r="J3" s="11" t="s">
        <v>42</v>
      </c>
      <c r="K3" s="12" t="s">
        <v>43</v>
      </c>
      <c r="L3" s="12" t="s">
        <v>44</v>
      </c>
      <c r="M3" s="13" t="s">
        <v>45</v>
      </c>
      <c r="N3" s="13" t="s">
        <v>46</v>
      </c>
      <c r="O3" s="14" t="s">
        <v>47</v>
      </c>
      <c r="P3" s="14" t="s">
        <v>48</v>
      </c>
      <c r="Q3" s="9" t="s">
        <v>15</v>
      </c>
      <c r="R3" s="15" t="s">
        <v>25</v>
      </c>
      <c r="S3" s="15" t="s">
        <v>26</v>
      </c>
      <c r="T3" s="11" t="s">
        <v>27</v>
      </c>
      <c r="U3" s="11" t="s">
        <v>28</v>
      </c>
      <c r="V3" s="12" t="s">
        <v>29</v>
      </c>
      <c r="W3" s="12" t="s">
        <v>30</v>
      </c>
      <c r="X3" s="13" t="s">
        <v>31</v>
      </c>
      <c r="Y3" s="13" t="s">
        <v>32</v>
      </c>
      <c r="AA3" s="16" t="s">
        <v>33</v>
      </c>
    </row>
    <row r="4" spans="1:27" ht="15.6" x14ac:dyDescent="0.3">
      <c r="A4" s="17">
        <v>44197</v>
      </c>
      <c r="C4" s="18">
        <v>0.129</v>
      </c>
      <c r="D4" s="19">
        <f>1-C4</f>
        <v>0.871</v>
      </c>
      <c r="E4" s="20">
        <v>9.7000000000000003E-2</v>
      </c>
      <c r="F4" s="21">
        <v>0</v>
      </c>
      <c r="G4" s="22">
        <v>28354</v>
      </c>
      <c r="H4" s="23"/>
      <c r="I4" s="24">
        <v>8939</v>
      </c>
      <c r="J4" s="25"/>
      <c r="K4" s="26">
        <v>505</v>
      </c>
      <c r="L4" s="27"/>
      <c r="M4" s="28">
        <v>0</v>
      </c>
      <c r="N4" s="28"/>
      <c r="O4" s="88">
        <v>37293</v>
      </c>
      <c r="P4" s="29"/>
      <c r="Q4" s="17">
        <v>44197</v>
      </c>
      <c r="R4" s="15">
        <f t="shared" ref="R4:S20" si="0">G4/O4</f>
        <v>0.76030354221971952</v>
      </c>
      <c r="S4" s="15"/>
      <c r="T4" s="30">
        <f t="shared" ref="T4:U20" si="1">I4/O4</f>
        <v>0.23969645778028048</v>
      </c>
      <c r="U4" s="30"/>
      <c r="V4" s="31">
        <f>K4/O4</f>
        <v>1.3541415279006784E-2</v>
      </c>
      <c r="W4" s="27"/>
      <c r="X4" s="32">
        <f t="shared" ref="X4:Y20" si="2">M4/O4</f>
        <v>0</v>
      </c>
      <c r="Y4" s="32"/>
      <c r="AA4" s="33">
        <v>9587401</v>
      </c>
    </row>
    <row r="5" spans="1:27" ht="15.6" x14ac:dyDescent="0.3">
      <c r="A5" s="17">
        <v>44228</v>
      </c>
      <c r="C5" s="18">
        <v>5.7000000000000002E-2</v>
      </c>
      <c r="D5" s="19">
        <f t="shared" ref="D5:D32" si="3">1-C5</f>
        <v>0.94299999999999995</v>
      </c>
      <c r="E5" s="20">
        <v>0.10299999999999999</v>
      </c>
      <c r="F5" s="21">
        <v>0</v>
      </c>
      <c r="G5" s="22">
        <v>7996</v>
      </c>
      <c r="H5" s="23"/>
      <c r="I5" s="24">
        <v>16236</v>
      </c>
      <c r="J5" s="25"/>
      <c r="K5" s="26">
        <v>925</v>
      </c>
      <c r="L5" s="27"/>
      <c r="M5" s="28">
        <v>0</v>
      </c>
      <c r="N5" s="28"/>
      <c r="O5" s="88">
        <v>24232</v>
      </c>
      <c r="P5" s="29"/>
      <c r="Q5" s="17">
        <v>44228</v>
      </c>
      <c r="R5" s="15">
        <f t="shared" si="0"/>
        <v>0.32997689006272696</v>
      </c>
      <c r="S5" s="15"/>
      <c r="T5" s="30">
        <f t="shared" si="1"/>
        <v>0.67002310993727299</v>
      </c>
      <c r="U5" s="30"/>
      <c r="V5" s="31">
        <f t="shared" ref="V5:W20" si="4">K5/O5</f>
        <v>3.8172664245625619E-2</v>
      </c>
      <c r="W5" s="27"/>
      <c r="X5" s="32">
        <f t="shared" si="2"/>
        <v>0</v>
      </c>
      <c r="Y5" s="32"/>
      <c r="AA5" s="33">
        <v>3893672</v>
      </c>
    </row>
    <row r="6" spans="1:27" ht="15.6" x14ac:dyDescent="0.3">
      <c r="A6" s="17">
        <v>44256</v>
      </c>
      <c r="C6" s="18">
        <v>4.8000000000000001E-2</v>
      </c>
      <c r="D6" s="19">
        <f t="shared" si="3"/>
        <v>0.95199999999999996</v>
      </c>
      <c r="E6" s="20">
        <v>0.34300000000000003</v>
      </c>
      <c r="F6" s="21">
        <v>0</v>
      </c>
      <c r="G6" s="22">
        <v>2572</v>
      </c>
      <c r="H6" s="23"/>
      <c r="I6" s="24">
        <v>17137</v>
      </c>
      <c r="J6" s="25"/>
      <c r="K6" s="26">
        <v>2400</v>
      </c>
      <c r="L6" s="27"/>
      <c r="M6" s="28">
        <v>0</v>
      </c>
      <c r="N6" s="28"/>
      <c r="O6" s="88">
        <v>19709</v>
      </c>
      <c r="P6" s="29"/>
      <c r="Q6" s="17">
        <v>44256</v>
      </c>
      <c r="R6" s="15">
        <f t="shared" si="0"/>
        <v>0.13049875691308538</v>
      </c>
      <c r="S6" s="15"/>
      <c r="T6" s="30">
        <f t="shared" si="1"/>
        <v>0.86950124308691457</v>
      </c>
      <c r="U6" s="30"/>
      <c r="V6" s="31">
        <f t="shared" si="4"/>
        <v>0.12177177939012634</v>
      </c>
      <c r="W6" s="27"/>
      <c r="X6" s="32">
        <f t="shared" si="2"/>
        <v>0</v>
      </c>
      <c r="Y6" s="32"/>
      <c r="AA6" s="33">
        <v>1348715</v>
      </c>
    </row>
    <row r="7" spans="1:27" ht="15.6" x14ac:dyDescent="0.3">
      <c r="A7" s="17">
        <v>44287</v>
      </c>
      <c r="C7" s="18">
        <v>4.4999999999999998E-2</v>
      </c>
      <c r="D7" s="19">
        <f t="shared" si="3"/>
        <v>0.95499999999999996</v>
      </c>
      <c r="E7" s="20">
        <v>0.88700000000000001</v>
      </c>
      <c r="F7" s="21">
        <v>0</v>
      </c>
      <c r="G7" s="22">
        <v>1271</v>
      </c>
      <c r="H7" s="22">
        <v>1158</v>
      </c>
      <c r="I7" s="24">
        <v>16501</v>
      </c>
      <c r="J7" s="24">
        <v>16336</v>
      </c>
      <c r="K7" s="26">
        <v>8741</v>
      </c>
      <c r="L7" s="26">
        <v>8848</v>
      </c>
      <c r="M7" s="28">
        <v>0</v>
      </c>
      <c r="N7" s="28">
        <v>8</v>
      </c>
      <c r="O7" s="88">
        <v>17772</v>
      </c>
      <c r="P7" s="29">
        <v>17494</v>
      </c>
      <c r="Q7" s="17">
        <v>44287</v>
      </c>
      <c r="R7" s="15">
        <f t="shared" si="0"/>
        <v>7.1516993022732386E-2</v>
      </c>
      <c r="S7" s="15">
        <f t="shared" si="0"/>
        <v>6.619412369955413E-2</v>
      </c>
      <c r="T7" s="30">
        <f t="shared" si="1"/>
        <v>0.9284830069772676</v>
      </c>
      <c r="U7" s="30">
        <f>J7/P7</f>
        <v>0.93380587630044587</v>
      </c>
      <c r="V7" s="31">
        <f t="shared" si="4"/>
        <v>0.49184109835696599</v>
      </c>
      <c r="W7" s="31">
        <f>L7/P7</f>
        <v>0.50577340802560877</v>
      </c>
      <c r="X7" s="32">
        <f t="shared" si="2"/>
        <v>0</v>
      </c>
      <c r="Y7" s="32">
        <f t="shared" si="2"/>
        <v>4.5729964559277465E-4</v>
      </c>
      <c r="AA7" s="33">
        <v>1187977</v>
      </c>
    </row>
    <row r="8" spans="1:27" ht="15.6" x14ac:dyDescent="0.3">
      <c r="A8" s="17">
        <v>44317</v>
      </c>
      <c r="C8" s="18">
        <v>4.2999999999999997E-2</v>
      </c>
      <c r="D8" s="19">
        <f t="shared" si="3"/>
        <v>0.95699999999999996</v>
      </c>
      <c r="E8" s="20">
        <v>0.93700000000000006</v>
      </c>
      <c r="F8" s="21">
        <v>0</v>
      </c>
      <c r="G8" s="22">
        <v>844</v>
      </c>
      <c r="H8" s="22">
        <v>868</v>
      </c>
      <c r="I8" s="24">
        <v>17675</v>
      </c>
      <c r="J8" s="24">
        <v>18069</v>
      </c>
      <c r="K8" s="26">
        <v>14558</v>
      </c>
      <c r="L8" s="26">
        <v>15018</v>
      </c>
      <c r="M8" s="28">
        <v>0</v>
      </c>
      <c r="N8" s="28">
        <v>8</v>
      </c>
      <c r="O8" s="88">
        <v>18519</v>
      </c>
      <c r="P8" s="29">
        <v>18937</v>
      </c>
      <c r="Q8" s="17">
        <v>44317</v>
      </c>
      <c r="R8" s="15">
        <f t="shared" si="0"/>
        <v>4.5574815054808572E-2</v>
      </c>
      <c r="S8" s="15">
        <f t="shared" si="0"/>
        <v>4.583619369488303E-2</v>
      </c>
      <c r="T8" s="30">
        <f t="shared" si="1"/>
        <v>0.95442518494519146</v>
      </c>
      <c r="U8" s="30">
        <f>J8/P8</f>
        <v>0.95416380630511699</v>
      </c>
      <c r="V8" s="31">
        <f t="shared" si="4"/>
        <v>0.78611156109941138</v>
      </c>
      <c r="W8" s="31">
        <f t="shared" si="4"/>
        <v>0.79305064160109839</v>
      </c>
      <c r="X8" s="32">
        <f t="shared" si="2"/>
        <v>0</v>
      </c>
      <c r="Y8" s="32">
        <f t="shared" si="2"/>
        <v>4.2245339810952103E-4</v>
      </c>
      <c r="AA8" s="33">
        <v>1083921</v>
      </c>
    </row>
    <row r="9" spans="1:27" ht="15.6" x14ac:dyDescent="0.3">
      <c r="A9" s="17">
        <v>44348</v>
      </c>
      <c r="C9" s="18">
        <v>4.2000000000000003E-2</v>
      </c>
      <c r="D9" s="19">
        <f t="shared" si="3"/>
        <v>0.95799999999999996</v>
      </c>
      <c r="E9" s="20">
        <v>0.94299999999999995</v>
      </c>
      <c r="F9" s="21">
        <v>0</v>
      </c>
      <c r="G9" s="22">
        <v>779</v>
      </c>
      <c r="H9" s="22">
        <v>750</v>
      </c>
      <c r="I9" s="24">
        <v>16443</v>
      </c>
      <c r="J9" s="24">
        <v>17080</v>
      </c>
      <c r="K9" s="26">
        <v>15144</v>
      </c>
      <c r="L9" s="26">
        <v>15766</v>
      </c>
      <c r="M9" s="28">
        <v>0</v>
      </c>
      <c r="N9" s="28">
        <v>8</v>
      </c>
      <c r="O9" s="88">
        <v>17222</v>
      </c>
      <c r="P9" s="29">
        <v>17830</v>
      </c>
      <c r="Q9" s="17">
        <v>44348</v>
      </c>
      <c r="R9" s="15">
        <f t="shared" si="0"/>
        <v>4.5232841714086633E-2</v>
      </c>
      <c r="S9" s="15">
        <f t="shared" si="0"/>
        <v>4.2063937184520471E-2</v>
      </c>
      <c r="T9" s="30">
        <f t="shared" si="1"/>
        <v>0.95476715828591341</v>
      </c>
      <c r="U9" s="30">
        <f t="shared" si="1"/>
        <v>0.95793606281547949</v>
      </c>
      <c r="V9" s="31">
        <f t="shared" si="4"/>
        <v>0.87934037858553016</v>
      </c>
      <c r="W9" s="31">
        <f t="shared" si="4"/>
        <v>0.88424004486819963</v>
      </c>
      <c r="X9" s="32">
        <f t="shared" si="2"/>
        <v>0</v>
      </c>
      <c r="Y9" s="32">
        <f t="shared" si="2"/>
        <v>4.4868199663488501E-4</v>
      </c>
      <c r="AA9" s="33">
        <v>1037422</v>
      </c>
    </row>
    <row r="10" spans="1:27" ht="15.6" x14ac:dyDescent="0.3">
      <c r="A10" s="17">
        <v>44378</v>
      </c>
      <c r="C10" s="18">
        <v>4.2000000000000003E-2</v>
      </c>
      <c r="D10" s="19">
        <f t="shared" si="3"/>
        <v>0.95799999999999996</v>
      </c>
      <c r="E10" s="20">
        <v>0.94599999999999995</v>
      </c>
      <c r="F10" s="21">
        <v>0</v>
      </c>
      <c r="G10" s="22">
        <v>817</v>
      </c>
      <c r="H10" s="22">
        <v>845</v>
      </c>
      <c r="I10" s="24">
        <v>18766</v>
      </c>
      <c r="J10" s="24">
        <v>19527</v>
      </c>
      <c r="K10" s="26">
        <v>17950</v>
      </c>
      <c r="L10" s="26">
        <v>18710</v>
      </c>
      <c r="M10" s="28">
        <v>0</v>
      </c>
      <c r="N10" s="28">
        <v>8</v>
      </c>
      <c r="O10" s="88">
        <v>19583</v>
      </c>
      <c r="P10" s="29">
        <v>20372</v>
      </c>
      <c r="Q10" s="17">
        <v>44378</v>
      </c>
      <c r="R10" s="15">
        <f t="shared" si="0"/>
        <v>4.1719859061430831E-2</v>
      </c>
      <c r="S10" s="15">
        <f t="shared" si="0"/>
        <v>4.1478499901826033E-2</v>
      </c>
      <c r="T10" s="30">
        <f t="shared" si="1"/>
        <v>0.95828014093856917</v>
      </c>
      <c r="U10" s="30">
        <f t="shared" si="1"/>
        <v>0.95852150009817394</v>
      </c>
      <c r="V10" s="31">
        <f t="shared" si="4"/>
        <v>0.91661134657611198</v>
      </c>
      <c r="W10" s="31">
        <f t="shared" si="4"/>
        <v>0.91841743569605339</v>
      </c>
      <c r="X10" s="32">
        <f t="shared" si="2"/>
        <v>0</v>
      </c>
      <c r="Y10" s="32">
        <f t="shared" si="2"/>
        <v>3.9269585705870805E-4</v>
      </c>
      <c r="AA10" s="33">
        <v>1008671</v>
      </c>
    </row>
    <row r="11" spans="1:27" ht="15.6" x14ac:dyDescent="0.3">
      <c r="A11" s="17">
        <v>44409</v>
      </c>
      <c r="C11" s="18">
        <v>4.1000000000000002E-2</v>
      </c>
      <c r="D11" s="19">
        <f t="shared" si="3"/>
        <v>0.95899999999999996</v>
      </c>
      <c r="E11" s="20">
        <v>0.94699999999999995</v>
      </c>
      <c r="F11" s="21">
        <v>0</v>
      </c>
      <c r="G11" s="22">
        <v>834</v>
      </c>
      <c r="H11" s="22">
        <v>821</v>
      </c>
      <c r="I11" s="24">
        <v>18769</v>
      </c>
      <c r="J11" s="24">
        <v>19598</v>
      </c>
      <c r="K11" s="26">
        <v>18192</v>
      </c>
      <c r="L11" s="26">
        <v>19036</v>
      </c>
      <c r="M11" s="28">
        <v>0</v>
      </c>
      <c r="N11" s="28">
        <v>8</v>
      </c>
      <c r="O11" s="88">
        <v>19603</v>
      </c>
      <c r="P11" s="29">
        <v>20419</v>
      </c>
      <c r="Q11" s="17">
        <v>44409</v>
      </c>
      <c r="R11" s="15">
        <f t="shared" si="0"/>
        <v>4.2544508493597921E-2</v>
      </c>
      <c r="S11" s="15">
        <f t="shared" si="0"/>
        <v>4.0207649737989126E-2</v>
      </c>
      <c r="T11" s="30">
        <f t="shared" si="1"/>
        <v>0.95745549150640208</v>
      </c>
      <c r="U11" s="30">
        <f t="shared" si="1"/>
        <v>0.95979235026201082</v>
      </c>
      <c r="V11" s="31">
        <f t="shared" si="4"/>
        <v>0.92802122124164665</v>
      </c>
      <c r="W11" s="31">
        <f t="shared" si="4"/>
        <v>0.93226896517948965</v>
      </c>
      <c r="X11" s="32">
        <f t="shared" si="2"/>
        <v>0</v>
      </c>
      <c r="Y11" s="32">
        <f t="shared" si="2"/>
        <v>3.9179195847005241E-4</v>
      </c>
      <c r="AA11" s="33">
        <v>987181</v>
      </c>
    </row>
    <row r="12" spans="1:27" ht="15.6" x14ac:dyDescent="0.3">
      <c r="A12" s="17">
        <v>44440</v>
      </c>
      <c r="C12" s="18">
        <v>4.1000000000000002E-2</v>
      </c>
      <c r="D12" s="19">
        <f t="shared" si="3"/>
        <v>0.95899999999999996</v>
      </c>
      <c r="E12" s="20">
        <v>0.94899999999999995</v>
      </c>
      <c r="F12" s="21">
        <v>5.5E-2</v>
      </c>
      <c r="G12" s="22">
        <v>744</v>
      </c>
      <c r="H12" s="22">
        <v>747</v>
      </c>
      <c r="I12" s="24">
        <v>19105</v>
      </c>
      <c r="J12" s="24">
        <v>20088</v>
      </c>
      <c r="K12" s="26">
        <v>18636</v>
      </c>
      <c r="L12" s="26">
        <v>19622</v>
      </c>
      <c r="M12" s="28">
        <v>59</v>
      </c>
      <c r="N12" s="28">
        <v>74</v>
      </c>
      <c r="O12" s="88">
        <v>19849</v>
      </c>
      <c r="P12" s="29">
        <v>20835</v>
      </c>
      <c r="Q12" s="17">
        <v>44440</v>
      </c>
      <c r="R12" s="15">
        <f t="shared" si="0"/>
        <v>3.748299662451509E-2</v>
      </c>
      <c r="S12" s="15">
        <f t="shared" si="0"/>
        <v>3.5853131749460046E-2</v>
      </c>
      <c r="T12" s="30">
        <f t="shared" si="1"/>
        <v>0.96251700337548496</v>
      </c>
      <c r="U12" s="30">
        <f t="shared" si="1"/>
        <v>0.96414686825053997</v>
      </c>
      <c r="V12" s="31">
        <f t="shared" si="4"/>
        <v>0.93888860899793436</v>
      </c>
      <c r="W12" s="31">
        <f t="shared" si="4"/>
        <v>0.94178065754739626</v>
      </c>
      <c r="X12" s="32">
        <f t="shared" si="2"/>
        <v>2.9724419366214923E-3</v>
      </c>
      <c r="Y12" s="32">
        <f t="shared" si="2"/>
        <v>3.5517158627309817E-3</v>
      </c>
      <c r="AA12" s="33">
        <v>976023</v>
      </c>
    </row>
    <row r="13" spans="1:27" ht="15.6" x14ac:dyDescent="0.3">
      <c r="A13" s="17">
        <v>44470</v>
      </c>
      <c r="C13" s="18">
        <v>0.04</v>
      </c>
      <c r="D13" s="19">
        <f t="shared" si="3"/>
        <v>0.96</v>
      </c>
      <c r="E13" s="20">
        <v>0.95299999999999996</v>
      </c>
      <c r="F13" s="21">
        <v>0.67700000000000005</v>
      </c>
      <c r="G13" s="22">
        <v>768</v>
      </c>
      <c r="H13" s="22">
        <v>791</v>
      </c>
      <c r="I13" s="24">
        <v>21440</v>
      </c>
      <c r="J13" s="24">
        <v>22546</v>
      </c>
      <c r="K13" s="26">
        <v>20984</v>
      </c>
      <c r="L13" s="26">
        <v>22072</v>
      </c>
      <c r="M13" s="28">
        <v>3767</v>
      </c>
      <c r="N13" s="28">
        <v>3935</v>
      </c>
      <c r="O13" s="88">
        <v>22208</v>
      </c>
      <c r="P13" s="29">
        <v>23337</v>
      </c>
      <c r="Q13" s="17">
        <v>44470</v>
      </c>
      <c r="R13" s="15">
        <f t="shared" si="0"/>
        <v>3.4582132564841501E-2</v>
      </c>
      <c r="S13" s="15">
        <f t="shared" si="0"/>
        <v>3.3894673694133778E-2</v>
      </c>
      <c r="T13" s="30">
        <f t="shared" si="1"/>
        <v>0.96541786743515845</v>
      </c>
      <c r="U13" s="30">
        <f t="shared" si="1"/>
        <v>0.96610532630586621</v>
      </c>
      <c r="V13" s="31">
        <f t="shared" si="4"/>
        <v>0.94488472622478381</v>
      </c>
      <c r="W13" s="31">
        <f t="shared" si="4"/>
        <v>0.94579423233491877</v>
      </c>
      <c r="X13" s="32">
        <f t="shared" si="2"/>
        <v>0.16962355907780979</v>
      </c>
      <c r="Y13" s="32">
        <f t="shared" si="2"/>
        <v>0.16861636028624075</v>
      </c>
      <c r="AA13" s="33">
        <v>960462</v>
      </c>
    </row>
    <row r="14" spans="1:27" ht="15.6" x14ac:dyDescent="0.3">
      <c r="A14" s="17">
        <v>44501</v>
      </c>
      <c r="C14" s="18">
        <v>3.9E-2</v>
      </c>
      <c r="D14" s="19">
        <f t="shared" si="3"/>
        <v>0.96099999999999997</v>
      </c>
      <c r="E14" s="20">
        <v>0.95499999999999996</v>
      </c>
      <c r="F14" s="21">
        <v>0.85399999999999998</v>
      </c>
      <c r="G14" s="22">
        <v>788</v>
      </c>
      <c r="H14" s="22">
        <v>844</v>
      </c>
      <c r="I14" s="24">
        <v>21374</v>
      </c>
      <c r="J14" s="24">
        <v>22561</v>
      </c>
      <c r="K14" s="26">
        <v>21046</v>
      </c>
      <c r="L14" s="26">
        <v>22235</v>
      </c>
      <c r="M14" s="28">
        <v>10457</v>
      </c>
      <c r="N14" s="28">
        <v>11065</v>
      </c>
      <c r="O14" s="88">
        <v>22162</v>
      </c>
      <c r="P14" s="29">
        <v>23405</v>
      </c>
      <c r="Q14" s="17">
        <v>44501</v>
      </c>
      <c r="R14" s="15">
        <f t="shared" si="0"/>
        <v>3.5556357729446798E-2</v>
      </c>
      <c r="S14" s="15">
        <f t="shared" si="0"/>
        <v>3.6060670796838286E-2</v>
      </c>
      <c r="T14" s="30">
        <f t="shared" si="1"/>
        <v>0.96444364227055324</v>
      </c>
      <c r="U14" s="30">
        <f t="shared" si="1"/>
        <v>0.96393932920316172</v>
      </c>
      <c r="V14" s="31">
        <f t="shared" si="4"/>
        <v>0.9496435339770779</v>
      </c>
      <c r="W14" s="31">
        <f t="shared" si="4"/>
        <v>0.95001068147831658</v>
      </c>
      <c r="X14" s="32">
        <f t="shared" si="2"/>
        <v>0.47184369641729085</v>
      </c>
      <c r="Y14" s="32">
        <f t="shared" si="2"/>
        <v>0.4727622302926725</v>
      </c>
      <c r="AA14" s="33">
        <v>944616</v>
      </c>
    </row>
    <row r="15" spans="1:27" ht="15.6" x14ac:dyDescent="0.3">
      <c r="A15" s="17">
        <v>44531</v>
      </c>
      <c r="C15" s="18">
        <v>3.7999999999999999E-2</v>
      </c>
      <c r="D15" s="19">
        <f t="shared" si="3"/>
        <v>0.96199999999999997</v>
      </c>
      <c r="E15" s="20">
        <v>0.95599999999999996</v>
      </c>
      <c r="F15" s="21">
        <v>0.91200000000000003</v>
      </c>
      <c r="G15" s="22">
        <v>931</v>
      </c>
      <c r="H15" s="22">
        <v>980</v>
      </c>
      <c r="I15" s="24">
        <v>23680</v>
      </c>
      <c r="J15" s="24">
        <v>24992</v>
      </c>
      <c r="K15" s="26">
        <v>23351</v>
      </c>
      <c r="L15" s="26">
        <v>24653</v>
      </c>
      <c r="M15" s="28">
        <v>17106</v>
      </c>
      <c r="N15" s="28">
        <v>18066</v>
      </c>
      <c r="O15" s="88">
        <v>24611</v>
      </c>
      <c r="P15" s="29">
        <v>25972</v>
      </c>
      <c r="Q15" s="17">
        <v>44531</v>
      </c>
      <c r="R15" s="15">
        <f t="shared" si="0"/>
        <v>3.7828613221730117E-2</v>
      </c>
      <c r="S15" s="15">
        <f t="shared" si="0"/>
        <v>3.7732943169567226E-2</v>
      </c>
      <c r="T15" s="30">
        <f t="shared" si="1"/>
        <v>0.96217138677826985</v>
      </c>
      <c r="U15" s="30">
        <f t="shared" si="1"/>
        <v>0.96226705683043279</v>
      </c>
      <c r="V15" s="31">
        <f t="shared" si="4"/>
        <v>0.94880338060216973</v>
      </c>
      <c r="W15" s="31">
        <f t="shared" si="4"/>
        <v>0.94921453873402128</v>
      </c>
      <c r="X15" s="32">
        <f t="shared" si="2"/>
        <v>0.69505505668197143</v>
      </c>
      <c r="Y15" s="32">
        <f t="shared" si="2"/>
        <v>0.69559525643000153</v>
      </c>
      <c r="AA15" s="33">
        <v>918306</v>
      </c>
    </row>
    <row r="16" spans="1:27" ht="15.6" x14ac:dyDescent="0.3">
      <c r="A16" s="17">
        <v>44562</v>
      </c>
      <c r="C16" s="18">
        <v>3.7999999999999999E-2</v>
      </c>
      <c r="D16" s="19">
        <f t="shared" si="3"/>
        <v>0.96199999999999997</v>
      </c>
      <c r="E16" s="20">
        <v>0.95599999999999996</v>
      </c>
      <c r="F16" s="21">
        <v>0.92200000000000004</v>
      </c>
      <c r="G16" s="22">
        <v>909</v>
      </c>
      <c r="H16" s="22">
        <v>958</v>
      </c>
      <c r="I16" s="24">
        <v>23164</v>
      </c>
      <c r="J16" s="24">
        <v>24625</v>
      </c>
      <c r="K16" s="26">
        <v>22875</v>
      </c>
      <c r="L16" s="26">
        <v>24329</v>
      </c>
      <c r="M16" s="28">
        <v>19452</v>
      </c>
      <c r="N16" s="28">
        <v>20752</v>
      </c>
      <c r="O16" s="88">
        <v>24073</v>
      </c>
      <c r="P16" s="29">
        <v>25583</v>
      </c>
      <c r="Q16" s="17">
        <v>44562</v>
      </c>
      <c r="R16" s="15">
        <f t="shared" si="0"/>
        <v>3.7760146221908361E-2</v>
      </c>
      <c r="S16" s="15">
        <f t="shared" si="0"/>
        <v>3.7446741977094161E-2</v>
      </c>
      <c r="T16" s="30">
        <f t="shared" si="1"/>
        <v>0.96223985377809163</v>
      </c>
      <c r="U16" s="30">
        <f t="shared" si="1"/>
        <v>0.96255325802290581</v>
      </c>
      <c r="V16" s="31">
        <f t="shared" si="4"/>
        <v>0.95023470277904709</v>
      </c>
      <c r="W16" s="31">
        <f t="shared" si="4"/>
        <v>0.95098307469804166</v>
      </c>
      <c r="X16" s="32">
        <f t="shared" si="2"/>
        <v>0.80804220495991363</v>
      </c>
      <c r="Y16" s="32">
        <f t="shared" si="2"/>
        <v>0.81116366337020673</v>
      </c>
      <c r="AA16" s="33">
        <v>901748</v>
      </c>
    </row>
    <row r="17" spans="1:27" ht="15.6" x14ac:dyDescent="0.3">
      <c r="A17" s="17">
        <v>44593</v>
      </c>
      <c r="C17" s="18">
        <v>3.7999999999999999E-2</v>
      </c>
      <c r="D17" s="19">
        <f t="shared" si="3"/>
        <v>0.96199999999999997</v>
      </c>
      <c r="E17" s="20">
        <v>0.95699999999999996</v>
      </c>
      <c r="F17" s="21">
        <v>0.92400000000000004</v>
      </c>
      <c r="G17" s="22">
        <v>619</v>
      </c>
      <c r="H17" s="22">
        <v>666</v>
      </c>
      <c r="I17" s="24">
        <v>19783</v>
      </c>
      <c r="J17" s="24">
        <v>21080</v>
      </c>
      <c r="K17" s="26">
        <v>19596</v>
      </c>
      <c r="L17" s="26">
        <v>20885</v>
      </c>
      <c r="M17" s="28">
        <v>17811</v>
      </c>
      <c r="N17" s="28">
        <v>19016</v>
      </c>
      <c r="O17" s="88">
        <v>20402</v>
      </c>
      <c r="P17" s="29">
        <v>21746</v>
      </c>
      <c r="Q17" s="17">
        <v>44593</v>
      </c>
      <c r="R17" s="15">
        <f t="shared" si="0"/>
        <v>3.03401627291442E-2</v>
      </c>
      <c r="S17" s="15">
        <f t="shared" si="0"/>
        <v>3.0626322082222018E-2</v>
      </c>
      <c r="T17" s="30">
        <f t="shared" si="1"/>
        <v>0.96965983727085581</v>
      </c>
      <c r="U17" s="30">
        <f t="shared" si="1"/>
        <v>0.96937367791777795</v>
      </c>
      <c r="V17" s="31">
        <f t="shared" si="4"/>
        <v>0.96049406920890112</v>
      </c>
      <c r="W17" s="31">
        <f t="shared" si="4"/>
        <v>0.96040651154235257</v>
      </c>
      <c r="X17" s="32">
        <f t="shared" si="2"/>
        <v>0.87300264679933337</v>
      </c>
      <c r="Y17" s="32">
        <f t="shared" si="2"/>
        <v>0.87445967074404485</v>
      </c>
      <c r="AA17" s="33">
        <v>897415</v>
      </c>
    </row>
    <row r="18" spans="1:27" ht="15.6" x14ac:dyDescent="0.3">
      <c r="A18" s="17">
        <v>44621</v>
      </c>
      <c r="C18" s="18">
        <v>3.6999999999999998E-2</v>
      </c>
      <c r="D18" s="19">
        <f t="shared" si="3"/>
        <v>0.96299999999999997</v>
      </c>
      <c r="E18" s="20">
        <v>0.95699999999999996</v>
      </c>
      <c r="F18" s="21">
        <v>0.92600000000000005</v>
      </c>
      <c r="G18" s="22">
        <v>618</v>
      </c>
      <c r="H18" s="22">
        <v>711</v>
      </c>
      <c r="I18" s="24">
        <v>21297</v>
      </c>
      <c r="J18" s="24">
        <v>22928</v>
      </c>
      <c r="K18" s="26">
        <v>21116</v>
      </c>
      <c r="L18" s="26">
        <v>22738</v>
      </c>
      <c r="M18" s="28">
        <v>19551</v>
      </c>
      <c r="N18" s="28">
        <v>21099</v>
      </c>
      <c r="O18" s="88">
        <v>21915</v>
      </c>
      <c r="P18" s="29">
        <v>23639</v>
      </c>
      <c r="Q18" s="17">
        <v>44621</v>
      </c>
      <c r="R18" s="15">
        <f t="shared" si="0"/>
        <v>2.8199863107460643E-2</v>
      </c>
      <c r="S18" s="15">
        <f t="shared" si="0"/>
        <v>3.007741444223529E-2</v>
      </c>
      <c r="T18" s="30">
        <f t="shared" si="1"/>
        <v>0.9718001368925393</v>
      </c>
      <c r="U18" s="30">
        <f t="shared" si="1"/>
        <v>0.96992258555776467</v>
      </c>
      <c r="V18" s="31">
        <f t="shared" si="4"/>
        <v>0.96354095368469084</v>
      </c>
      <c r="W18" s="31">
        <f t="shared" si="4"/>
        <v>0.96188502051694236</v>
      </c>
      <c r="X18" s="32">
        <f t="shared" si="2"/>
        <v>0.89212867898699522</v>
      </c>
      <c r="Y18" s="32">
        <f t="shared" si="2"/>
        <v>0.89255044629637459</v>
      </c>
      <c r="AA18" s="33">
        <v>894736</v>
      </c>
    </row>
    <row r="19" spans="1:27" ht="15.6" x14ac:dyDescent="0.3">
      <c r="A19" s="17">
        <v>44652</v>
      </c>
      <c r="C19" s="18">
        <v>3.6999999999999998E-2</v>
      </c>
      <c r="D19" s="19">
        <f t="shared" si="3"/>
        <v>0.96299999999999997</v>
      </c>
      <c r="E19" s="20">
        <v>0.95699999999999996</v>
      </c>
      <c r="F19" s="21">
        <v>0.93100000000000005</v>
      </c>
      <c r="G19" s="22">
        <v>616</v>
      </c>
      <c r="H19" s="22">
        <v>669</v>
      </c>
      <c r="I19" s="24">
        <v>21217</v>
      </c>
      <c r="J19" s="24">
        <v>22955</v>
      </c>
      <c r="K19" s="26">
        <v>21053</v>
      </c>
      <c r="L19" s="26">
        <v>22789</v>
      </c>
      <c r="M19" s="28">
        <v>19813</v>
      </c>
      <c r="N19" s="28">
        <v>21499</v>
      </c>
      <c r="O19" s="88">
        <v>21833</v>
      </c>
      <c r="P19" s="29">
        <v>23624</v>
      </c>
      <c r="Q19" s="17">
        <v>44652</v>
      </c>
      <c r="R19" s="15">
        <f t="shared" si="0"/>
        <v>2.8214171208720745E-2</v>
      </c>
      <c r="S19" s="15">
        <f t="shared" si="0"/>
        <v>2.8318658990856754E-2</v>
      </c>
      <c r="T19" s="30">
        <f t="shared" si="1"/>
        <v>0.97178582879127928</v>
      </c>
      <c r="U19" s="30">
        <f t="shared" si="1"/>
        <v>0.97168134100914327</v>
      </c>
      <c r="V19" s="31">
        <f t="shared" si="4"/>
        <v>0.96427426372921721</v>
      </c>
      <c r="W19" s="31">
        <f t="shared" si="4"/>
        <v>0.96465458855401287</v>
      </c>
      <c r="X19" s="32">
        <f t="shared" si="2"/>
        <v>0.9074795035038703</v>
      </c>
      <c r="Y19" s="32">
        <f t="shared" si="2"/>
        <v>0.91004910260751781</v>
      </c>
      <c r="AA19" s="33">
        <v>892086</v>
      </c>
    </row>
    <row r="20" spans="1:27" ht="15.6" x14ac:dyDescent="0.3">
      <c r="A20" s="17">
        <v>44682</v>
      </c>
      <c r="C20" s="18">
        <v>3.6999999999999998E-2</v>
      </c>
      <c r="D20" s="19">
        <f t="shared" si="3"/>
        <v>0.96299999999999997</v>
      </c>
      <c r="E20" s="20">
        <v>0.95799999999999996</v>
      </c>
      <c r="F20" s="21">
        <v>0.93400000000000005</v>
      </c>
      <c r="G20" s="22">
        <v>432</v>
      </c>
      <c r="H20" s="22">
        <v>525</v>
      </c>
      <c r="I20" s="24">
        <v>17702</v>
      </c>
      <c r="J20" s="24">
        <v>21007</v>
      </c>
      <c r="K20" s="26">
        <v>17572</v>
      </c>
      <c r="L20" s="26">
        <v>20862</v>
      </c>
      <c r="M20" s="28">
        <v>16729</v>
      </c>
      <c r="N20" s="28">
        <v>19891</v>
      </c>
      <c r="O20" s="88">
        <v>18134</v>
      </c>
      <c r="P20" s="29">
        <v>21532</v>
      </c>
      <c r="Q20" s="17">
        <v>44682</v>
      </c>
      <c r="R20" s="15">
        <f t="shared" si="0"/>
        <v>2.3822653578912539E-2</v>
      </c>
      <c r="S20" s="15">
        <f t="shared" si="0"/>
        <v>2.4382314694408321E-2</v>
      </c>
      <c r="T20" s="30">
        <f t="shared" si="1"/>
        <v>0.97617734642108744</v>
      </c>
      <c r="U20" s="30">
        <f t="shared" si="1"/>
        <v>0.97561768530559168</v>
      </c>
      <c r="V20" s="31">
        <f t="shared" si="4"/>
        <v>0.96900849233484065</v>
      </c>
      <c r="W20" s="31">
        <f t="shared" si="4"/>
        <v>0.96888352219951701</v>
      </c>
      <c r="X20" s="32">
        <f t="shared" si="2"/>
        <v>0.92252123083710158</v>
      </c>
      <c r="Y20" s="32">
        <f t="shared" si="2"/>
        <v>0.92378785064090652</v>
      </c>
      <c r="AA20" s="33">
        <v>889047</v>
      </c>
    </row>
    <row r="21" spans="1:27" ht="15.6" x14ac:dyDescent="0.3">
      <c r="A21" s="17">
        <v>44713</v>
      </c>
      <c r="C21" s="18">
        <v>3.6999999999999998E-2</v>
      </c>
      <c r="D21" s="19">
        <f t="shared" si="3"/>
        <v>0.96299999999999997</v>
      </c>
      <c r="E21" s="20">
        <v>0.95799999999999996</v>
      </c>
      <c r="F21" s="21">
        <v>0.93500000000000005</v>
      </c>
      <c r="H21" s="22">
        <v>479</v>
      </c>
      <c r="J21" s="24">
        <v>19872</v>
      </c>
      <c r="K21" s="34"/>
      <c r="L21" s="26">
        <v>19774</v>
      </c>
      <c r="N21" s="28">
        <v>19017</v>
      </c>
      <c r="O21" s="35"/>
      <c r="P21" s="29">
        <v>20351</v>
      </c>
      <c r="Q21" s="17">
        <v>44713</v>
      </c>
      <c r="R21" s="35"/>
      <c r="S21" s="15">
        <f t="shared" ref="S21:S32" si="5">H21/P21</f>
        <v>2.3536926932337478E-2</v>
      </c>
      <c r="T21" s="35"/>
      <c r="U21" s="30">
        <f t="shared" ref="U21:U32" si="6">J21/P21</f>
        <v>0.97646307306766256</v>
      </c>
      <c r="W21" s="31">
        <f t="shared" ref="W21:W32" si="7">L21/P21</f>
        <v>0.97164758488526359</v>
      </c>
      <c r="X21" s="35"/>
      <c r="Y21" s="32">
        <f t="shared" ref="Y21:Y32" si="8">N21/P21</f>
        <v>0.93445039555795784</v>
      </c>
      <c r="AA21" s="33">
        <v>887288</v>
      </c>
    </row>
    <row r="22" spans="1:27" ht="15.6" x14ac:dyDescent="0.3">
      <c r="A22" s="17">
        <v>44743</v>
      </c>
      <c r="C22" s="18">
        <v>3.6999999999999998E-2</v>
      </c>
      <c r="D22" s="19">
        <f t="shared" si="3"/>
        <v>0.96299999999999997</v>
      </c>
      <c r="E22" s="20">
        <v>0.95799999999999996</v>
      </c>
      <c r="F22" s="21">
        <v>0.93600000000000005</v>
      </c>
      <c r="H22" s="22">
        <v>641</v>
      </c>
      <c r="J22" s="24">
        <v>21951</v>
      </c>
      <c r="K22" s="34"/>
      <c r="L22" s="26">
        <v>21834</v>
      </c>
      <c r="N22" s="28">
        <v>21099</v>
      </c>
      <c r="O22" s="35"/>
      <c r="P22" s="29">
        <v>22592</v>
      </c>
      <c r="Q22" s="17">
        <v>44743</v>
      </c>
      <c r="R22" s="35"/>
      <c r="S22" s="15">
        <f t="shared" si="5"/>
        <v>2.8372875354107648E-2</v>
      </c>
      <c r="T22" s="35"/>
      <c r="U22" s="30">
        <f t="shared" si="6"/>
        <v>0.9716271246458924</v>
      </c>
      <c r="W22" s="31">
        <f t="shared" si="7"/>
        <v>0.9664483002832861</v>
      </c>
      <c r="X22" s="35"/>
      <c r="Y22" s="32">
        <f t="shared" si="8"/>
        <v>0.93391466005665724</v>
      </c>
      <c r="AA22" s="33">
        <v>885191</v>
      </c>
    </row>
    <row r="23" spans="1:27" ht="15.6" x14ac:dyDescent="0.3">
      <c r="A23" s="17">
        <v>44774</v>
      </c>
      <c r="C23" s="18">
        <v>3.6999999999999998E-2</v>
      </c>
      <c r="D23" s="19">
        <f t="shared" si="3"/>
        <v>0.96299999999999997</v>
      </c>
      <c r="E23" s="20">
        <v>0.95799999999999996</v>
      </c>
      <c r="F23" s="21">
        <v>0.93600000000000005</v>
      </c>
      <c r="H23" s="22">
        <v>522</v>
      </c>
      <c r="J23" s="24">
        <v>20844</v>
      </c>
      <c r="K23" s="36"/>
      <c r="L23" s="26">
        <v>20729</v>
      </c>
      <c r="N23" s="28">
        <v>20078</v>
      </c>
      <c r="O23" s="35"/>
      <c r="P23" s="29">
        <v>21366</v>
      </c>
      <c r="Q23" s="17">
        <v>44774</v>
      </c>
      <c r="R23" s="35"/>
      <c r="S23" s="15">
        <f t="shared" si="5"/>
        <v>2.4431339511373211E-2</v>
      </c>
      <c r="T23" s="35"/>
      <c r="U23" s="30">
        <f t="shared" si="6"/>
        <v>0.97556866048862678</v>
      </c>
      <c r="W23" s="31">
        <f t="shared" si="7"/>
        <v>0.97018627726294115</v>
      </c>
      <c r="X23" s="35"/>
      <c r="Y23" s="32">
        <f t="shared" si="8"/>
        <v>0.93971730787232055</v>
      </c>
      <c r="AA23" s="33">
        <v>884209</v>
      </c>
    </row>
    <row r="24" spans="1:27" ht="15.6" x14ac:dyDescent="0.3">
      <c r="A24" s="17">
        <v>44805</v>
      </c>
      <c r="C24" s="18">
        <v>3.5999999999999997E-2</v>
      </c>
      <c r="D24" s="19">
        <f t="shared" si="3"/>
        <v>0.96399999999999997</v>
      </c>
      <c r="E24" s="20">
        <v>0.95799999999999996</v>
      </c>
      <c r="F24" s="21">
        <v>0.93700000000000006</v>
      </c>
      <c r="H24" s="22">
        <v>452</v>
      </c>
      <c r="J24" s="24">
        <v>20233</v>
      </c>
      <c r="K24" s="36"/>
      <c r="L24" s="26">
        <v>20140</v>
      </c>
      <c r="N24" s="28">
        <v>19495</v>
      </c>
      <c r="O24" s="35"/>
      <c r="P24" s="29">
        <v>20685</v>
      </c>
      <c r="Q24" s="17">
        <v>44805</v>
      </c>
      <c r="R24" s="35"/>
      <c r="S24" s="15">
        <f t="shared" si="5"/>
        <v>2.1851583272903069E-2</v>
      </c>
      <c r="T24" s="35"/>
      <c r="U24" s="30">
        <f t="shared" si="6"/>
        <v>0.97814841672709696</v>
      </c>
      <c r="W24" s="31">
        <f t="shared" si="7"/>
        <v>0.97365240512448636</v>
      </c>
      <c r="X24" s="35"/>
      <c r="Y24" s="32">
        <f t="shared" si="8"/>
        <v>0.94247038917089676</v>
      </c>
      <c r="AA24" s="33">
        <v>881937</v>
      </c>
    </row>
    <row r="25" spans="1:27" ht="15.6" x14ac:dyDescent="0.3">
      <c r="A25" s="17">
        <v>44835</v>
      </c>
      <c r="C25" s="18">
        <v>3.5999999999999997E-2</v>
      </c>
      <c r="D25" s="19">
        <f t="shared" si="3"/>
        <v>0.96399999999999997</v>
      </c>
      <c r="E25" s="20">
        <v>0.95899999999999996</v>
      </c>
      <c r="F25" s="21">
        <v>0.93899999999999995</v>
      </c>
      <c r="H25" s="22">
        <v>585</v>
      </c>
      <c r="J25" s="24">
        <v>24006</v>
      </c>
      <c r="K25" s="36"/>
      <c r="L25" s="26">
        <v>23880</v>
      </c>
      <c r="N25" s="28">
        <v>23174</v>
      </c>
      <c r="O25" s="35"/>
      <c r="P25" s="29">
        <v>24591</v>
      </c>
      <c r="Q25" s="17">
        <v>44835</v>
      </c>
      <c r="R25" s="35"/>
      <c r="S25" s="15">
        <f t="shared" si="5"/>
        <v>2.3789191167500306E-2</v>
      </c>
      <c r="T25" s="35"/>
      <c r="U25" s="30">
        <f t="shared" si="6"/>
        <v>0.97621080883249967</v>
      </c>
      <c r="W25" s="31">
        <f t="shared" si="7"/>
        <v>0.97108698304257657</v>
      </c>
      <c r="X25" s="35"/>
      <c r="Y25" s="32">
        <f t="shared" si="8"/>
        <v>0.94237729250538815</v>
      </c>
      <c r="AA25" s="33">
        <v>873611</v>
      </c>
    </row>
    <row r="26" spans="1:27" ht="15.6" x14ac:dyDescent="0.3">
      <c r="A26" s="17">
        <v>44866</v>
      </c>
      <c r="C26" s="18">
        <v>3.5999999999999997E-2</v>
      </c>
      <c r="D26" s="19">
        <f t="shared" si="3"/>
        <v>0.96399999999999997</v>
      </c>
      <c r="E26" s="20">
        <v>0.95899999999999996</v>
      </c>
      <c r="F26" s="21">
        <v>0.94</v>
      </c>
      <c r="H26" s="22">
        <v>538</v>
      </c>
      <c r="J26" s="24">
        <v>22442</v>
      </c>
      <c r="K26" s="36"/>
      <c r="L26" s="26">
        <v>22328</v>
      </c>
      <c r="N26" s="28">
        <v>21695</v>
      </c>
      <c r="O26" s="35"/>
      <c r="P26" s="29">
        <v>22980</v>
      </c>
      <c r="Q26" s="17">
        <v>44866</v>
      </c>
      <c r="R26" s="35"/>
      <c r="S26" s="15">
        <f t="shared" si="5"/>
        <v>2.3411662315056571E-2</v>
      </c>
      <c r="T26" s="35"/>
      <c r="U26" s="30">
        <f t="shared" si="6"/>
        <v>0.97658833768494346</v>
      </c>
      <c r="W26" s="31">
        <f t="shared" si="7"/>
        <v>0.97162750217580507</v>
      </c>
      <c r="X26" s="35"/>
      <c r="Y26" s="32">
        <f t="shared" si="8"/>
        <v>0.94408181026979987</v>
      </c>
      <c r="AA26" s="33">
        <v>869400</v>
      </c>
    </row>
    <row r="27" spans="1:27" ht="15.6" x14ac:dyDescent="0.3">
      <c r="A27" s="17">
        <v>44896</v>
      </c>
      <c r="C27" s="18">
        <v>3.5999999999999997E-2</v>
      </c>
      <c r="D27" s="19">
        <f t="shared" si="3"/>
        <v>0.96399999999999997</v>
      </c>
      <c r="E27" s="20">
        <v>0.95899999999999996</v>
      </c>
      <c r="F27" s="21">
        <v>0.94099999999999995</v>
      </c>
      <c r="H27" s="22">
        <v>784</v>
      </c>
      <c r="J27" s="24">
        <v>31483</v>
      </c>
      <c r="K27" s="36"/>
      <c r="L27" s="26">
        <v>31335</v>
      </c>
      <c r="N27" s="28">
        <v>30363</v>
      </c>
      <c r="O27" s="35"/>
      <c r="P27" s="29">
        <v>32267</v>
      </c>
      <c r="Q27" s="17">
        <v>44896</v>
      </c>
      <c r="R27" s="35"/>
      <c r="S27" s="15">
        <f t="shared" si="5"/>
        <v>2.4297269656305204E-2</v>
      </c>
      <c r="T27" s="35"/>
      <c r="U27" s="30">
        <f t="shared" si="6"/>
        <v>0.97570273034369481</v>
      </c>
      <c r="W27" s="31">
        <f t="shared" si="7"/>
        <v>0.97111600086775962</v>
      </c>
      <c r="X27" s="35"/>
      <c r="Y27" s="32">
        <f t="shared" si="8"/>
        <v>0.94099234512040164</v>
      </c>
      <c r="AA27" s="33">
        <v>867620</v>
      </c>
    </row>
    <row r="28" spans="1:27" ht="15.6" x14ac:dyDescent="0.3">
      <c r="A28" s="17">
        <v>44927</v>
      </c>
      <c r="C28" s="18">
        <v>3.5999999999999997E-2</v>
      </c>
      <c r="D28" s="19">
        <f t="shared" si="3"/>
        <v>0.96399999999999997</v>
      </c>
      <c r="E28" s="20">
        <v>0.95899999999999996</v>
      </c>
      <c r="F28" s="21">
        <v>0.94099999999999995</v>
      </c>
      <c r="H28" s="22">
        <v>705</v>
      </c>
      <c r="J28" s="24">
        <v>28853</v>
      </c>
      <c r="K28" s="36"/>
      <c r="L28" s="26">
        <v>28713</v>
      </c>
      <c r="N28" s="28">
        <v>27893</v>
      </c>
      <c r="O28" s="35"/>
      <c r="P28" s="29">
        <v>29558</v>
      </c>
      <c r="Q28" s="17">
        <v>44927</v>
      </c>
      <c r="R28" s="35"/>
      <c r="S28" s="15">
        <f t="shared" si="5"/>
        <v>2.3851410785574127E-2</v>
      </c>
      <c r="T28" s="35"/>
      <c r="U28" s="30">
        <f t="shared" si="6"/>
        <v>0.97614858921442582</v>
      </c>
      <c r="W28" s="31">
        <f t="shared" si="7"/>
        <v>0.97141213884565936</v>
      </c>
      <c r="X28" s="35"/>
      <c r="Y28" s="32">
        <f t="shared" si="8"/>
        <v>0.94367007240002709</v>
      </c>
      <c r="AA28" s="33">
        <v>866335</v>
      </c>
    </row>
    <row r="29" spans="1:27" ht="15.6" x14ac:dyDescent="0.3">
      <c r="A29" s="17">
        <v>44958</v>
      </c>
      <c r="C29" s="18">
        <v>3.5999999999999997E-2</v>
      </c>
      <c r="D29" s="19">
        <f t="shared" si="3"/>
        <v>0.96399999999999997</v>
      </c>
      <c r="E29" s="20">
        <v>0.95899999999999996</v>
      </c>
      <c r="F29" s="21">
        <v>0.94099999999999995</v>
      </c>
      <c r="H29" s="22">
        <v>538</v>
      </c>
      <c r="J29" s="24">
        <v>21905</v>
      </c>
      <c r="K29" s="36"/>
      <c r="L29" s="26">
        <v>21805</v>
      </c>
      <c r="N29" s="28">
        <v>21186</v>
      </c>
      <c r="O29" s="35"/>
      <c r="P29" s="29">
        <v>22443</v>
      </c>
      <c r="Q29" s="17">
        <v>44958</v>
      </c>
      <c r="R29" s="35"/>
      <c r="S29" s="15">
        <f t="shared" si="5"/>
        <v>2.3971839771866506E-2</v>
      </c>
      <c r="T29" s="35"/>
      <c r="U29" s="30">
        <f t="shared" si="6"/>
        <v>0.97602816022813355</v>
      </c>
      <c r="W29" s="31">
        <f t="shared" si="7"/>
        <v>0.97157242792853005</v>
      </c>
      <c r="X29" s="35"/>
      <c r="Y29" s="32">
        <f t="shared" si="8"/>
        <v>0.9439914449939848</v>
      </c>
      <c r="AA29" s="33">
        <v>865844</v>
      </c>
    </row>
    <row r="30" spans="1:27" ht="15.6" x14ac:dyDescent="0.3">
      <c r="A30" s="17">
        <v>44986</v>
      </c>
      <c r="C30" s="18">
        <v>3.5999999999999997E-2</v>
      </c>
      <c r="D30" s="19">
        <f t="shared" si="3"/>
        <v>0.96399999999999997</v>
      </c>
      <c r="E30" s="20">
        <v>0.95899999999999996</v>
      </c>
      <c r="F30" s="21">
        <v>0.94099999999999995</v>
      </c>
      <c r="H30" s="22">
        <v>577</v>
      </c>
      <c r="J30" s="24">
        <v>24282</v>
      </c>
      <c r="K30" s="36"/>
      <c r="L30" s="26">
        <v>24170</v>
      </c>
      <c r="N30" s="28">
        <v>23554</v>
      </c>
      <c r="O30" s="35"/>
      <c r="P30" s="29">
        <v>24859</v>
      </c>
      <c r="Q30" s="17">
        <v>44986</v>
      </c>
      <c r="R30" s="35"/>
      <c r="S30" s="15">
        <f t="shared" si="5"/>
        <v>2.3210909529747779E-2</v>
      </c>
      <c r="T30" s="35"/>
      <c r="U30" s="30">
        <f t="shared" si="6"/>
        <v>0.9767890904702522</v>
      </c>
      <c r="W30" s="31">
        <f t="shared" si="7"/>
        <v>0.97228367995494591</v>
      </c>
      <c r="X30" s="35"/>
      <c r="Y30" s="32">
        <f t="shared" si="8"/>
        <v>0.94750392212076107</v>
      </c>
      <c r="AA30" s="33">
        <v>865735</v>
      </c>
    </row>
    <row r="31" spans="1:27" ht="15.6" x14ac:dyDescent="0.3">
      <c r="A31" s="17">
        <v>45017</v>
      </c>
      <c r="C31" s="18">
        <v>3.5000000000000003E-2</v>
      </c>
      <c r="D31" s="19">
        <f t="shared" si="3"/>
        <v>0.96499999999999997</v>
      </c>
      <c r="E31" s="20">
        <v>0.96</v>
      </c>
      <c r="F31" s="21">
        <v>0.94099999999999995</v>
      </c>
      <c r="H31" s="22">
        <v>513</v>
      </c>
      <c r="J31" s="24">
        <v>21305</v>
      </c>
      <c r="K31" s="36"/>
      <c r="L31" s="26">
        <v>21215</v>
      </c>
      <c r="N31" s="28">
        <v>20655</v>
      </c>
      <c r="O31" s="35"/>
      <c r="P31" s="29">
        <v>21818</v>
      </c>
      <c r="Q31" s="17">
        <v>45017</v>
      </c>
      <c r="R31" s="35"/>
      <c r="S31" s="15">
        <f t="shared" si="5"/>
        <v>2.3512695939132827E-2</v>
      </c>
      <c r="T31" s="35"/>
      <c r="U31" s="30">
        <f t="shared" si="6"/>
        <v>0.97648730406086715</v>
      </c>
      <c r="W31" s="31">
        <f t="shared" si="7"/>
        <v>0.9723622696855807</v>
      </c>
      <c r="X31" s="35"/>
      <c r="Y31" s="32">
        <f t="shared" si="8"/>
        <v>0.94669538912824269</v>
      </c>
      <c r="AA31" s="33">
        <v>864527</v>
      </c>
    </row>
    <row r="32" spans="1:27" ht="15.6" x14ac:dyDescent="0.3">
      <c r="A32" s="17">
        <v>45047</v>
      </c>
      <c r="C32" s="18">
        <v>3.5000000000000003E-2</v>
      </c>
      <c r="D32" s="19">
        <f t="shared" si="3"/>
        <v>0.96499999999999997</v>
      </c>
      <c r="E32" s="20">
        <v>0.96</v>
      </c>
      <c r="F32" s="21">
        <v>0.94199999999999995</v>
      </c>
      <c r="H32" s="22">
        <v>436</v>
      </c>
      <c r="J32" s="24">
        <v>19979</v>
      </c>
      <c r="K32" s="36"/>
      <c r="L32" s="26">
        <v>19906</v>
      </c>
      <c r="N32" s="28">
        <v>19339</v>
      </c>
      <c r="O32" s="35"/>
      <c r="P32" s="29">
        <v>20415</v>
      </c>
      <c r="Q32" s="17">
        <v>45047</v>
      </c>
      <c r="R32" s="35"/>
      <c r="S32" s="15">
        <f t="shared" si="5"/>
        <v>2.1356845456771981E-2</v>
      </c>
      <c r="T32" s="35"/>
      <c r="U32" s="30">
        <f t="shared" si="6"/>
        <v>0.97864315454322803</v>
      </c>
      <c r="W32" s="31">
        <f t="shared" si="7"/>
        <v>0.97506735243693365</v>
      </c>
      <c r="X32" s="35"/>
      <c r="Y32" s="32">
        <f t="shared" si="8"/>
        <v>0.94729365662503062</v>
      </c>
      <c r="AA32" s="33">
        <v>863298</v>
      </c>
    </row>
    <row r="34" spans="1:16" x14ac:dyDescent="0.3">
      <c r="H34" s="36">
        <f>SUM(H4:H32)</f>
        <v>18103</v>
      </c>
      <c r="J34" s="36">
        <f>SUM(J4:J32)</f>
        <v>570547</v>
      </c>
      <c r="L34" s="36">
        <f>SUM(L4:L32)</f>
        <v>553392</v>
      </c>
      <c r="N34" s="36">
        <f>SUM(N4:N32)</f>
        <v>402985</v>
      </c>
      <c r="P34" s="36">
        <f>SUM(P4:P32)</f>
        <v>588650</v>
      </c>
    </row>
    <row r="35" spans="1:16" x14ac:dyDescent="0.3">
      <c r="H35" s="36"/>
      <c r="J35" s="36"/>
      <c r="L35" s="36"/>
      <c r="N35" s="36"/>
      <c r="P35" s="36"/>
    </row>
    <row r="36" spans="1:16" ht="15" thickBot="1" x14ac:dyDescent="0.35">
      <c r="H36" s="36"/>
      <c r="J36" s="36"/>
      <c r="L36" s="36"/>
      <c r="N36" s="36"/>
      <c r="P36" s="36"/>
    </row>
    <row r="37" spans="1:16" ht="43.8" thickBot="1" x14ac:dyDescent="0.35">
      <c r="G37" s="37" t="s">
        <v>16</v>
      </c>
      <c r="H37" s="38" t="s">
        <v>49</v>
      </c>
      <c r="I37" s="39" t="s">
        <v>50</v>
      </c>
      <c r="J37" s="40" t="s">
        <v>51</v>
      </c>
      <c r="M37" s="37" t="s">
        <v>16</v>
      </c>
      <c r="N37" s="38" t="s">
        <v>52</v>
      </c>
      <c r="O37" s="41" t="s">
        <v>53</v>
      </c>
      <c r="P37" s="40" t="s">
        <v>51</v>
      </c>
    </row>
    <row r="38" spans="1:16" ht="15" thickBot="1" x14ac:dyDescent="0.35">
      <c r="G38" s="42"/>
      <c r="H38" s="43"/>
      <c r="I38" s="44"/>
      <c r="J38" s="45"/>
      <c r="M38" s="42"/>
      <c r="N38" s="46"/>
      <c r="O38" s="47"/>
      <c r="P38" s="48"/>
    </row>
    <row r="39" spans="1:16" ht="18.600000000000001" thickBot="1" x14ac:dyDescent="0.4">
      <c r="G39" s="49" t="s">
        <v>17</v>
      </c>
      <c r="H39" s="50">
        <f>SUM($H$21:$H$32)</f>
        <v>6770</v>
      </c>
      <c r="I39" s="51">
        <f>SUM($J$21:$J$32)</f>
        <v>277155</v>
      </c>
      <c r="J39" s="52">
        <f>SUM($P$21:$P$32)</f>
        <v>283925</v>
      </c>
      <c r="K39" s="36"/>
      <c r="M39" s="49" t="s">
        <v>17</v>
      </c>
      <c r="N39" s="50">
        <f>SUM($H$21:$H$32)</f>
        <v>6770</v>
      </c>
      <c r="O39" s="53">
        <f>SUM($N21:$N32)</f>
        <v>267548</v>
      </c>
      <c r="P39" s="54">
        <f>SUM($P$21:$P$32)</f>
        <v>283925</v>
      </c>
    </row>
    <row r="40" spans="1:16" ht="18.600000000000001" thickBot="1" x14ac:dyDescent="0.4">
      <c r="G40" s="55" t="s">
        <v>18</v>
      </c>
      <c r="H40" s="56">
        <f>$H$39/$P$39</f>
        <v>2.3844325085850136E-2</v>
      </c>
      <c r="I40" s="57">
        <f>$I$39/$P$39</f>
        <v>0.9761556749141499</v>
      </c>
      <c r="J40" s="58"/>
      <c r="M40" s="55" t="s">
        <v>18</v>
      </c>
      <c r="N40" s="56">
        <f>$H$39/$P$39</f>
        <v>2.3844325085850136E-2</v>
      </c>
      <c r="O40" s="59">
        <f>$O39/$P$39</f>
        <v>0.9423192744562825</v>
      </c>
      <c r="P40" s="58"/>
    </row>
    <row r="41" spans="1:16" ht="18.600000000000001" thickBot="1" x14ac:dyDescent="0.4">
      <c r="G41" s="60" t="s">
        <v>19</v>
      </c>
      <c r="H41" s="61">
        <f>SUM($C$21:$C$32)/12</f>
        <v>3.6083333333333328E-2</v>
      </c>
      <c r="I41" s="62">
        <f>SUM($D$21:$D$32)/12</f>
        <v>0.96391666666666687</v>
      </c>
      <c r="J41" s="58"/>
      <c r="M41" s="60" t="s">
        <v>19</v>
      </c>
      <c r="N41" s="61">
        <f>SUM($C$21:$C$32)/12</f>
        <v>3.6083333333333328E-2</v>
      </c>
      <c r="O41" s="62">
        <f>SUM($F$21:$F$32)/12</f>
        <v>0.93916666666666682</v>
      </c>
      <c r="P41" s="58"/>
    </row>
    <row r="42" spans="1:16" ht="18.600000000000001" thickBot="1" x14ac:dyDescent="0.4">
      <c r="G42" s="63" t="s">
        <v>20</v>
      </c>
      <c r="H42" s="64" t="str">
        <f>IF(H40&gt;H41,"Over by "&amp;(((INT((1000*(H40-H41))))/10)&amp;"%"),"Under by "&amp;(INT((1000*(H41-H40)))/10)&amp;"%")</f>
        <v>Under by 1.2%</v>
      </c>
      <c r="I42" s="64" t="str">
        <f>IF(I40&gt;I41,"Over by "&amp;(((INT((1000*(I40-I41))))/10)&amp;"%"),"Under by "&amp;(INT((1000*(I41-I40)))/10)&amp;"%")</f>
        <v>Over by 1.2%</v>
      </c>
      <c r="J42" s="65"/>
      <c r="M42" s="63" t="s">
        <v>20</v>
      </c>
      <c r="N42" s="64" t="str">
        <f>IF(N40&gt;N41,"Over by "&amp;(((INT((1000*(N40-N41))))/10)&amp;"%"),"Under by "&amp;(INT((1000*(N41-N40)))/10)&amp;"%")</f>
        <v>Under by 1.2%</v>
      </c>
      <c r="O42" s="64" t="str">
        <f>IF(O40&gt;O41,"Over by "&amp;(((INT((1000*(O40-O41))))/10)&amp;"%"),"Under by "&amp;(INT((1000*(O41-O40)))/10)&amp;"%")</f>
        <v>Over by 0.3%</v>
      </c>
      <c r="P42" s="66"/>
    </row>
    <row r="43" spans="1:16" ht="18.600000000000001" thickBot="1" x14ac:dyDescent="0.4">
      <c r="A43" s="109" t="s">
        <v>228</v>
      </c>
      <c r="H43" s="36"/>
      <c r="J43" s="36"/>
      <c r="L43" s="36"/>
      <c r="N43" s="36"/>
      <c r="P43" s="36"/>
    </row>
    <row r="44" spans="1:16" ht="43.8" thickBot="1" x14ac:dyDescent="0.35">
      <c r="A44" t="s">
        <v>223</v>
      </c>
      <c r="H44" s="36"/>
      <c r="J44" s="37" t="s">
        <v>16</v>
      </c>
      <c r="K44" s="38" t="s">
        <v>49</v>
      </c>
      <c r="L44" s="67" t="s">
        <v>54</v>
      </c>
      <c r="M44" s="40" t="s">
        <v>51</v>
      </c>
      <c r="N44" s="36"/>
      <c r="P44" s="36"/>
    </row>
    <row r="45" spans="1:16" ht="15" thickBot="1" x14ac:dyDescent="0.35">
      <c r="A45" s="111" t="s">
        <v>224</v>
      </c>
      <c r="H45" s="36"/>
      <c r="J45" s="42"/>
      <c r="K45" s="43"/>
      <c r="L45" s="44"/>
      <c r="M45" s="45"/>
      <c r="N45" s="36"/>
      <c r="P45" s="36"/>
    </row>
    <row r="46" spans="1:16" ht="18.600000000000001" thickBot="1" x14ac:dyDescent="0.4">
      <c r="A46" s="111" t="s">
        <v>225</v>
      </c>
      <c r="H46" s="36"/>
      <c r="J46" s="49" t="s">
        <v>17</v>
      </c>
      <c r="K46" s="50">
        <f>SUM($H$21:$H$32)</f>
        <v>6770</v>
      </c>
      <c r="L46" s="68">
        <f>SUM($L$21:$L$32)</f>
        <v>275829</v>
      </c>
      <c r="M46" s="54">
        <f>SUM($P$21:$P$32)</f>
        <v>283925</v>
      </c>
      <c r="N46" s="36"/>
      <c r="P46" s="36"/>
    </row>
    <row r="47" spans="1:16" ht="19.2" thickBot="1" x14ac:dyDescent="0.45">
      <c r="A47" s="113" t="s">
        <v>226</v>
      </c>
      <c r="J47" s="55" t="s">
        <v>18</v>
      </c>
      <c r="K47" s="56">
        <f>$H$39/$P$39</f>
        <v>2.3844325085850136E-2</v>
      </c>
      <c r="L47" s="69">
        <f>$L$46/$M$46</f>
        <v>0.97148542748965394</v>
      </c>
      <c r="M47" s="58"/>
    </row>
    <row r="48" spans="1:16" ht="18.600000000000001" thickBot="1" x14ac:dyDescent="0.4">
      <c r="A48" s="111" t="s">
        <v>227</v>
      </c>
      <c r="J48" s="60" t="s">
        <v>19</v>
      </c>
      <c r="K48" s="61">
        <f>SUM($C$21:$C$32)/12</f>
        <v>3.6083333333333328E-2</v>
      </c>
      <c r="L48" s="62">
        <f>SUM($E$21:$E$32)/12</f>
        <v>0.95883333333333332</v>
      </c>
      <c r="M48" s="58"/>
    </row>
    <row r="49" spans="10:13" ht="18.600000000000001" thickBot="1" x14ac:dyDescent="0.4">
      <c r="J49" s="63" t="s">
        <v>20</v>
      </c>
      <c r="K49" s="64" t="str">
        <f>IF(K47&gt;K48,"Over by "&amp;(((INT((1000*(K47-K48))))/10)&amp;"%"),"Under by "&amp;(INT((1000*(K48-K47)))/10)&amp;"%")</f>
        <v>Under by 1.2%</v>
      </c>
      <c r="L49" s="64" t="str">
        <f>IF(L47&gt;L48,"Over by "&amp;(((INT((1000*(L47-L48))))/10)&amp;"%"),"Under by "&amp;(INT((1000*(L48-L47)))/10)&amp;"%")</f>
        <v>Over by 1.2%</v>
      </c>
      <c r="M49" s="66"/>
    </row>
    <row r="50" spans="10:13" x14ac:dyDescent="0.3">
      <c r="K50" s="70"/>
      <c r="L50" s="70"/>
      <c r="M50" s="70"/>
    </row>
  </sheetData>
  <hyperlinks>
    <hyperlink ref="A45" r:id="rId1" display="https://www.ons.gov.uk/file?uri=/peoplepopulationandcommunity/birthsdeathsandmarriages/deaths/datasets/deathsbyvaccinationstatusengland/deathsoccurringbetween1january2021and31may2022/referencetable06072022accessible.xlsx" xr:uid="{A1E5E8A7-07E1-45BC-9D45-D684F7E7C35A}"/>
    <hyperlink ref="A46" r:id="rId2" display="https://www.ons.gov.uk/file?uri=/peoplepopulationandcommunity/birthsdeathsandmarriages/deaths/datasets/deathsbyvaccinationstatusengland/deathsoccurringbetween1april2021and31may2023/referencetableaug2023.xlsx" xr:uid="{20D0C795-7A46-44CF-9C92-3E6E4BDBF057}"/>
    <hyperlink ref="A48" r:id="rId3" display="https://assets.publishing.service.gov.uk/government/uploads/system/uploads/attachment_data/file/1168222/Weekly_Influenza_and_COVID19_report_data_summer_w27_report.ods" xr:uid="{622628F2-2AB9-4EDA-B499-7BB0E8F071B5}"/>
  </hyperlinks>
  <pageMargins left="0.7" right="0.7" top="0.75" bottom="0.75" header="0.3" footer="0.3"/>
  <drawing r:id="rId4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C7616-59DF-41FD-87EB-262BAD52ED76}">
  <dimension ref="B2:J14"/>
  <sheetViews>
    <sheetView zoomScale="80" zoomScaleNormal="80" workbookViewId="0">
      <selection activeCell="J20" sqref="J20"/>
    </sheetView>
  </sheetViews>
  <sheetFormatPr defaultRowHeight="14.4" x14ac:dyDescent="0.3"/>
  <cols>
    <col min="2" max="2" width="12.109375" style="122" customWidth="1"/>
    <col min="3" max="3" width="12.77734375" customWidth="1"/>
    <col min="4" max="6" width="14.44140625" bestFit="1" customWidth="1"/>
    <col min="7" max="7" width="12.33203125" bestFit="1" customWidth="1"/>
    <col min="8" max="8" width="36.44140625" customWidth="1"/>
    <col min="9" max="9" width="33.6640625" bestFit="1" customWidth="1"/>
    <col min="10" max="10" width="37" customWidth="1"/>
  </cols>
  <sheetData>
    <row r="2" spans="2:10" ht="15" thickBot="1" x14ac:dyDescent="0.35"/>
    <row r="3" spans="2:10" ht="72.599999999999994" thickBot="1" x14ac:dyDescent="0.35">
      <c r="B3" s="176" t="s">
        <v>251</v>
      </c>
      <c r="C3" s="177" t="s">
        <v>254</v>
      </c>
      <c r="D3" s="178" t="s">
        <v>256</v>
      </c>
      <c r="E3" s="179" t="s">
        <v>257</v>
      </c>
      <c r="F3" s="179" t="s">
        <v>255</v>
      </c>
      <c r="G3" s="177" t="s">
        <v>261</v>
      </c>
      <c r="H3" s="178" t="s">
        <v>260</v>
      </c>
      <c r="I3" s="180" t="s">
        <v>262</v>
      </c>
      <c r="J3" s="181" t="s">
        <v>259</v>
      </c>
    </row>
    <row r="4" spans="2:10" x14ac:dyDescent="0.3">
      <c r="B4" s="168" t="s">
        <v>206</v>
      </c>
      <c r="C4" s="169" t="s">
        <v>253</v>
      </c>
      <c r="D4" s="170">
        <f>G4*'18-39 All Cause'!H41</f>
        <v>5759650.2152499985</v>
      </c>
      <c r="E4" s="171">
        <f>'18-39 All Cause'!H39</f>
        <v>928</v>
      </c>
      <c r="F4" s="172">
        <f>E4/D4</f>
        <v>1.6112089542224398E-4</v>
      </c>
      <c r="G4" s="173">
        <f>POP18to39</f>
        <v>19108599</v>
      </c>
      <c r="H4" s="170">
        <f>G4*F4</f>
        <v>3078.7945811445957</v>
      </c>
      <c r="I4" s="174">
        <f>'18-39 All Cause'!I39+'18-39 All Cause'!H39</f>
        <v>4748</v>
      </c>
      <c r="J4" s="175">
        <f>I4-H4</f>
        <v>1669.2054188554043</v>
      </c>
    </row>
    <row r="5" spans="2:10" x14ac:dyDescent="0.3">
      <c r="B5" s="140" t="s">
        <v>175</v>
      </c>
      <c r="C5" s="142" t="s">
        <v>253</v>
      </c>
      <c r="D5" s="144">
        <f>G5*'40-49 All Cause'!H41</f>
        <v>1571624.0163333334</v>
      </c>
      <c r="E5" s="145">
        <f>'40-49 All Cause'!H39</f>
        <v>1098</v>
      </c>
      <c r="F5" s="163">
        <f t="shared" ref="F5:F9" si="0">E5/D5</f>
        <v>6.9864038000747866E-4</v>
      </c>
      <c r="G5" s="148">
        <f>POP40to49</f>
        <v>8257219</v>
      </c>
      <c r="H5" s="144">
        <f t="shared" ref="H5:H9" si="1">G5*F5</f>
        <v>5768.8266199649725</v>
      </c>
      <c r="I5" s="150">
        <f>'40-49 All Cause'!H39+'40-49 All Cause'!I39</f>
        <v>8326</v>
      </c>
      <c r="J5" s="160">
        <f t="shared" ref="J5:J9" si="2">I5-H5</f>
        <v>2557.1733800350275</v>
      </c>
    </row>
    <row r="6" spans="2:10" x14ac:dyDescent="0.3">
      <c r="B6" s="140" t="s">
        <v>144</v>
      </c>
      <c r="C6" s="142" t="s">
        <v>253</v>
      </c>
      <c r="D6" s="144">
        <f>G6*'50-59 All Cause'!H41</f>
        <v>995075.44166666688</v>
      </c>
      <c r="E6" s="145">
        <f>'50-59 All Cause'!H39</f>
        <v>2224</v>
      </c>
      <c r="F6" s="163">
        <f t="shared" si="0"/>
        <v>2.2350064194881433E-3</v>
      </c>
      <c r="G6" s="148">
        <f>POP50to59</f>
        <v>8269325</v>
      </c>
      <c r="H6" s="144">
        <f t="shared" si="1"/>
        <v>18481.99445983379</v>
      </c>
      <c r="I6" s="150">
        <f>'50-59 All Cause'!H39+'50-59 All Cause'!I39</f>
        <v>24693</v>
      </c>
      <c r="J6" s="160">
        <f t="shared" si="2"/>
        <v>6211.0055401662103</v>
      </c>
    </row>
    <row r="7" spans="2:10" x14ac:dyDescent="0.3">
      <c r="B7" s="140" t="s">
        <v>115</v>
      </c>
      <c r="C7" s="142" t="s">
        <v>253</v>
      </c>
      <c r="D7" s="144">
        <f>G7*'60-69 All Cause'!H41</f>
        <v>530419.7313333333</v>
      </c>
      <c r="E7" s="145">
        <f>'60-69 All Cause'!H39</f>
        <v>3029</v>
      </c>
      <c r="F7" s="163">
        <f t="shared" si="0"/>
        <v>5.7105718755708886E-3</v>
      </c>
      <c r="G7" s="148">
        <f>POP60to69</f>
        <v>6685963</v>
      </c>
      <c r="H7" s="144">
        <f t="shared" si="1"/>
        <v>38180.672268907561</v>
      </c>
      <c r="I7" s="150">
        <f>'60-69 All Cause'!H39+'60-69 All Cause'!I39</f>
        <v>53021</v>
      </c>
      <c r="J7" s="160">
        <f t="shared" si="2"/>
        <v>14840.327731092439</v>
      </c>
    </row>
    <row r="8" spans="2:10" x14ac:dyDescent="0.3">
      <c r="B8" s="140" t="s">
        <v>86</v>
      </c>
      <c r="C8" s="142" t="s">
        <v>253</v>
      </c>
      <c r="D8" s="144">
        <f>G8*'70-79 All Cause'!H41</f>
        <v>236231.13999999998</v>
      </c>
      <c r="E8" s="145">
        <f>'70-79 All Cause'!H39</f>
        <v>3859</v>
      </c>
      <c r="F8" s="163">
        <f t="shared" si="0"/>
        <v>1.6335695624209407E-2</v>
      </c>
      <c r="G8" s="148">
        <f>POP70to79</f>
        <v>5116920</v>
      </c>
      <c r="H8" s="144">
        <f t="shared" si="1"/>
        <v>83588.447653429597</v>
      </c>
      <c r="I8" s="150">
        <f>'70-79 All Cause'!H39+'70-79 All Cause'!I39</f>
        <v>115762</v>
      </c>
      <c r="J8" s="160">
        <f t="shared" si="2"/>
        <v>32173.552346570403</v>
      </c>
    </row>
    <row r="9" spans="2:10" ht="15" thickBot="1" x14ac:dyDescent="0.35">
      <c r="B9" s="140" t="s">
        <v>252</v>
      </c>
      <c r="C9" s="142" t="s">
        <v>253</v>
      </c>
      <c r="D9" s="152">
        <f>G9*'80+ All-Cause'!H41</f>
        <v>107562.90116666665</v>
      </c>
      <c r="E9" s="153">
        <f>'80+ All-Cause'!H39</f>
        <v>6770</v>
      </c>
      <c r="F9" s="164">
        <f t="shared" si="0"/>
        <v>6.2939916333327739E-2</v>
      </c>
      <c r="G9" s="165">
        <f>POP80PLUS</f>
        <v>2980958</v>
      </c>
      <c r="H9" s="152">
        <f t="shared" si="1"/>
        <v>187621.24711316399</v>
      </c>
      <c r="I9" s="157">
        <f>'80+ All-Cause'!H39+'80+ All-Cause'!I39</f>
        <v>283925</v>
      </c>
      <c r="J9" s="161">
        <f t="shared" si="2"/>
        <v>96303.75288683601</v>
      </c>
    </row>
    <row r="10" spans="2:10" x14ac:dyDescent="0.3">
      <c r="B10" s="140"/>
      <c r="C10" s="142"/>
      <c r="D10" s="154" t="s">
        <v>258</v>
      </c>
      <c r="E10" s="155" t="s">
        <v>258</v>
      </c>
      <c r="F10" s="162"/>
      <c r="G10" s="166" t="s">
        <v>258</v>
      </c>
      <c r="H10" s="154" t="s">
        <v>258</v>
      </c>
      <c r="I10" s="158" t="s">
        <v>258</v>
      </c>
      <c r="J10" s="159" t="s">
        <v>258</v>
      </c>
    </row>
    <row r="11" spans="2:10" ht="15" thickBot="1" x14ac:dyDescent="0.35">
      <c r="B11" s="141"/>
      <c r="C11" s="143"/>
      <c r="D11" s="156">
        <f>SUM(D4:D9)</f>
        <v>9200563.44575</v>
      </c>
      <c r="E11" s="146">
        <f>SUM(E4:E9)</f>
        <v>17908</v>
      </c>
      <c r="F11" s="147"/>
      <c r="G11" s="149">
        <f>SUM(G4:G9)</f>
        <v>50418984</v>
      </c>
      <c r="H11" s="156">
        <f>SUM(H4:H9)</f>
        <v>336719.98269644449</v>
      </c>
      <c r="I11" s="151">
        <f>SUM(I4:I9)</f>
        <v>490475</v>
      </c>
      <c r="J11" s="167">
        <f>SUM(J4:J9)</f>
        <v>153755.01730355551</v>
      </c>
    </row>
    <row r="13" spans="2:10" x14ac:dyDescent="0.3">
      <c r="C13" s="182" t="s">
        <v>264</v>
      </c>
    </row>
    <row r="14" spans="2:10" x14ac:dyDescent="0.3">
      <c r="C14" s="182" t="s">
        <v>263</v>
      </c>
    </row>
  </sheetData>
  <pageMargins left="0.7" right="0.7" top="0.75" bottom="0.75" header="0.3" footer="0.3"/>
  <pageSetup paperSize="9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Efficacy Notes</vt:lpstr>
      <vt:lpstr>18-39 All Cause</vt:lpstr>
      <vt:lpstr>40-49 All Cause</vt:lpstr>
      <vt:lpstr>50-59 All Cause</vt:lpstr>
      <vt:lpstr>60-69 All Cause</vt:lpstr>
      <vt:lpstr>70-79 All Cause</vt:lpstr>
      <vt:lpstr>80+ All-Cause</vt:lpstr>
      <vt:lpstr>OCCAMS RAZOR</vt:lpstr>
      <vt:lpstr>POP18to39</vt:lpstr>
      <vt:lpstr>POP40to49</vt:lpstr>
      <vt:lpstr>POP50to59</vt:lpstr>
      <vt:lpstr>POP60to69</vt:lpstr>
      <vt:lpstr>POP70to79</vt:lpstr>
      <vt:lpstr>POP80PLUS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thenobodywhoknowseverybody</dc:creator>
  <cp:lastModifiedBy>Ben Bornstein</cp:lastModifiedBy>
  <dcterms:created xsi:type="dcterms:W3CDTF">2023-09-17T20:27:38Z</dcterms:created>
  <dcterms:modified xsi:type="dcterms:W3CDTF">2023-09-29T14:12:59Z</dcterms:modified>
</cp:coreProperties>
</file>